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13_ncr:1_{14011288-3918-4128-99C4-43028B013FF7}" xr6:coauthVersionLast="47" xr6:coauthVersionMax="47" xr10:uidLastSave="{00000000-0000-0000-0000-000000000000}"/>
  <bookViews>
    <workbookView xWindow="-28920" yWindow="-1155" windowWidth="29040" windowHeight="15720" tabRatio="937" xr2:uid="{34B58DD4-1381-458E-9A23-702F2E35BB48}"/>
  </bookViews>
  <sheets>
    <sheet name="tblTally" sheetId="21" r:id="rId1"/>
    <sheet name="tblIndividual" sheetId="7" state="hidden" r:id="rId2"/>
    <sheet name="tblCleElumTreatments" sheetId="16" r:id="rId3"/>
    <sheet name="tblScale" sheetId="8" state="hidden" r:id="rId4"/>
    <sheet name="ModelParameters" sheetId="14" r:id="rId5"/>
    <sheet name="HatSpCkByRW_Old" sheetId="18" state="hidden" r:id="rId6"/>
    <sheet name="HatSpCkByRW" sheetId="22" r:id="rId7"/>
    <sheet name="Yearling Chinook" sheetId="9" r:id="rId8"/>
    <sheet name="Subyearling Chinook" sheetId="11" r:id="rId9"/>
    <sheet name="Steelhead" sheetId="10" r:id="rId10"/>
    <sheet name="Coho" sheetId="12" r:id="rId11"/>
    <sheet name="Sockeye" sheetId="17" r:id="rId12"/>
  </sheets>
  <definedNames>
    <definedName name="B020_">ModelParameters!$B$54</definedName>
    <definedName name="B120_">ModelParameters!$B$55</definedName>
    <definedName name="B220_">ModelParameters!$B$56</definedName>
    <definedName name="CH0Logit" localSheetId="4">ModelParameters!$B$25</definedName>
    <definedName name="CH1Logit" localSheetId="4">ModelParameters!$B$26</definedName>
    <definedName name="CH1offset" localSheetId="4">ModelParameters!$B$10</definedName>
    <definedName name="CSurvB011">ModelParameters!$B$33</definedName>
    <definedName name="CSurvB111">ModelParameters!$B$34</definedName>
    <definedName name="CSurvB211">ModelParameters!$B$35</definedName>
    <definedName name="DiversionProp" localSheetId="4">ModelParameters!#REF!</definedName>
    <definedName name="DiversionSlope" localSheetId="4">ModelParameters!$B$13</definedName>
    <definedName name="ENTRMax20">ModelParameters!$B$58</definedName>
    <definedName name="ExternalData_1" localSheetId="1" hidden="1">tblIndividual!$A$1:$J$2</definedName>
    <definedName name="ExternalData_1" localSheetId="0" hidden="1">tblTally!$A$1:$BX$196</definedName>
    <definedName name="ExternalData_2" localSheetId="3" hidden="1">tblScale!$A$1:$H$2</definedName>
    <definedName name="FlowCFS" localSheetId="4">ModelParameters!#REF!</definedName>
    <definedName name="FlowSlope" localSheetId="4">ModelParameters!$B$12</definedName>
    <definedName name="Intercept" localSheetId="4">ModelParameters!$B$9</definedName>
    <definedName name="MeanDiversion" localSheetId="4">ModelParameters!$B$19</definedName>
    <definedName name="MeanFlow" localSheetId="4">ModelParameters!$B$17</definedName>
    <definedName name="MortHeadgateSpCk">ModelParameters!$B$67</definedName>
    <definedName name="MortHeadgateSuCk">ModelParameters!$B$68</definedName>
    <definedName name="OrdinalDate">ModelParameters!$B$65</definedName>
    <definedName name="PDDMax20">ModelParameters!$B$57</definedName>
    <definedName name="SDDiversion" localSheetId="4">ModelParameters!$B$20</definedName>
    <definedName name="SDFlow" localSheetId="4">ModelParameters!$B$18</definedName>
    <definedName name="StdDiversion" localSheetId="4">ModelParameters!#REF!</definedName>
    <definedName name="StdFlow" localSheetId="4">ModelParameters!#REF!</definedName>
    <definedName name="STHLogit" localSheetId="4">ModelParameters!$B$27</definedName>
    <definedName name="STHoffset" localSheetId="4">ModelParameters!$B$11</definedName>
    <definedName name="SurvHeadgateSpCk">ModelParameters!$B$70</definedName>
    <definedName name="SurvHeadgateSuCk">ModelParameters!$B$71</definedName>
  </definedNames>
  <calcPr calcId="191029"/>
  <pivotCaches>
    <pivotCache cacheId="1" r:id="rId13"/>
    <pivotCache cacheId="9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9" l="1"/>
  <c r="AA4" i="9"/>
  <c r="Z5" i="9"/>
  <c r="AA5" i="9"/>
  <c r="Z6" i="9"/>
  <c r="AA6" i="9"/>
  <c r="Z7" i="9"/>
  <c r="AA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Z20" i="9"/>
  <c r="AA20" i="9"/>
  <c r="Z21" i="9"/>
  <c r="AA21" i="9"/>
  <c r="Z22" i="9"/>
  <c r="AA22" i="9"/>
  <c r="Z23" i="9"/>
  <c r="AA23" i="9"/>
  <c r="Z24" i="9"/>
  <c r="AA24" i="9"/>
  <c r="Z25" i="9"/>
  <c r="AA25" i="9"/>
  <c r="Z26" i="9"/>
  <c r="AA26" i="9"/>
  <c r="Z27" i="9"/>
  <c r="AA27" i="9"/>
  <c r="Z28" i="9"/>
  <c r="AA28" i="9"/>
  <c r="Z29" i="9"/>
  <c r="AA29" i="9"/>
  <c r="Z30" i="9"/>
  <c r="AA30" i="9"/>
  <c r="Z31" i="9"/>
  <c r="AA31" i="9"/>
  <c r="Z32" i="9"/>
  <c r="AA32" i="9"/>
  <c r="Z33" i="9"/>
  <c r="AA33" i="9"/>
  <c r="Z34" i="9"/>
  <c r="AA34" i="9"/>
  <c r="Z35" i="9"/>
  <c r="AA35" i="9"/>
  <c r="Z36" i="9"/>
  <c r="AA36" i="9"/>
  <c r="Z37" i="9"/>
  <c r="AA37" i="9"/>
  <c r="Z38" i="9"/>
  <c r="AA38" i="9"/>
  <c r="Z39" i="9"/>
  <c r="AA39" i="9"/>
  <c r="Z40" i="9"/>
  <c r="AA40" i="9"/>
  <c r="Z41" i="9"/>
  <c r="AA41" i="9"/>
  <c r="Z42" i="9"/>
  <c r="AA42" i="9"/>
  <c r="Z43" i="9"/>
  <c r="AA43" i="9"/>
  <c r="Z44" i="9"/>
  <c r="AA44" i="9"/>
  <c r="Z45" i="9"/>
  <c r="AA45" i="9"/>
  <c r="Z46" i="9"/>
  <c r="AA46" i="9"/>
  <c r="Z47" i="9"/>
  <c r="AA47" i="9"/>
  <c r="Z48" i="9"/>
  <c r="AA48" i="9"/>
  <c r="Z49" i="9"/>
  <c r="AA49" i="9"/>
  <c r="Z50" i="9"/>
  <c r="AA50" i="9"/>
  <c r="Z51" i="9"/>
  <c r="AA51" i="9"/>
  <c r="Z52" i="9"/>
  <c r="AA52" i="9"/>
  <c r="Z53" i="9"/>
  <c r="AA53" i="9"/>
  <c r="Z54" i="9"/>
  <c r="AA54" i="9"/>
  <c r="Z55" i="9"/>
  <c r="AA55" i="9"/>
  <c r="Z56" i="9"/>
  <c r="AA56" i="9"/>
  <c r="Z57" i="9"/>
  <c r="AA57" i="9"/>
  <c r="Z58" i="9"/>
  <c r="AA58" i="9"/>
  <c r="Z59" i="9"/>
  <c r="AA59" i="9"/>
  <c r="Z60" i="9"/>
  <c r="AA60" i="9"/>
  <c r="Z61" i="9"/>
  <c r="AA61" i="9"/>
  <c r="Z62" i="9"/>
  <c r="AA62" i="9"/>
  <c r="Z63" i="9"/>
  <c r="AA63" i="9"/>
  <c r="Z64" i="9"/>
  <c r="AA64" i="9"/>
  <c r="Z65" i="9"/>
  <c r="AA65" i="9"/>
  <c r="Z66" i="9"/>
  <c r="AA66" i="9"/>
  <c r="Z67" i="9"/>
  <c r="AA67" i="9"/>
  <c r="Z68" i="9"/>
  <c r="AA68" i="9"/>
  <c r="Z69" i="9"/>
  <c r="AA69" i="9"/>
  <c r="Z70" i="9"/>
  <c r="AA70" i="9"/>
  <c r="Z71" i="9"/>
  <c r="AA71" i="9"/>
  <c r="Z72" i="9"/>
  <c r="AA72" i="9"/>
  <c r="Z73" i="9"/>
  <c r="AA73" i="9"/>
  <c r="Z74" i="9"/>
  <c r="AA74" i="9"/>
  <c r="Z75" i="9"/>
  <c r="AA75" i="9"/>
  <c r="Z76" i="9"/>
  <c r="AA76" i="9"/>
  <c r="Z77" i="9"/>
  <c r="AA77" i="9"/>
  <c r="Z78" i="9"/>
  <c r="AA78" i="9"/>
  <c r="Z79" i="9"/>
  <c r="AA79" i="9"/>
  <c r="Z80" i="9"/>
  <c r="AA80" i="9"/>
  <c r="Z81" i="9"/>
  <c r="AA81" i="9"/>
  <c r="Z82" i="9"/>
  <c r="AA82" i="9"/>
  <c r="Z83" i="9"/>
  <c r="AA83" i="9"/>
  <c r="Z84" i="9"/>
  <c r="AA84" i="9"/>
  <c r="Z85" i="9"/>
  <c r="AA85" i="9"/>
  <c r="Z86" i="9"/>
  <c r="AA86" i="9"/>
  <c r="Z87" i="9"/>
  <c r="AA87" i="9"/>
  <c r="Z88" i="9"/>
  <c r="AA88" i="9"/>
  <c r="Z89" i="9"/>
  <c r="AA89" i="9"/>
  <c r="Z90" i="9"/>
  <c r="AA90" i="9"/>
  <c r="Z91" i="9"/>
  <c r="AA91" i="9"/>
  <c r="Z92" i="9"/>
  <c r="AA92" i="9"/>
  <c r="Z93" i="9"/>
  <c r="AA93" i="9"/>
  <c r="Z94" i="9"/>
  <c r="AA94" i="9"/>
  <c r="Z95" i="9"/>
  <c r="AA95" i="9"/>
  <c r="Z96" i="9"/>
  <c r="AA96" i="9"/>
  <c r="Z97" i="9"/>
  <c r="AA97" i="9"/>
  <c r="Z98" i="9"/>
  <c r="AA98" i="9"/>
  <c r="Z99" i="9"/>
  <c r="AA99" i="9"/>
  <c r="Z100" i="9"/>
  <c r="AA100" i="9"/>
  <c r="Z101" i="9"/>
  <c r="AA101" i="9"/>
  <c r="Z102" i="9"/>
  <c r="AA102" i="9"/>
  <c r="Z103" i="9"/>
  <c r="AA103" i="9"/>
  <c r="Z104" i="9"/>
  <c r="AA104" i="9"/>
  <c r="Z105" i="9"/>
  <c r="AA105" i="9"/>
  <c r="Z106" i="9"/>
  <c r="AA106" i="9"/>
  <c r="Z107" i="9"/>
  <c r="AA107" i="9"/>
  <c r="Z108" i="9"/>
  <c r="AA108" i="9"/>
  <c r="Z109" i="9"/>
  <c r="AA109" i="9"/>
  <c r="Z110" i="9"/>
  <c r="AA110" i="9"/>
  <c r="Z111" i="9"/>
  <c r="AA111" i="9"/>
  <c r="Z112" i="9"/>
  <c r="AA112" i="9"/>
  <c r="Z113" i="9"/>
  <c r="AA113" i="9"/>
  <c r="Z114" i="9"/>
  <c r="AA114" i="9"/>
  <c r="Z115" i="9"/>
  <c r="AA115" i="9"/>
  <c r="Z116" i="9"/>
  <c r="AA116" i="9"/>
  <c r="Z117" i="9"/>
  <c r="AA117" i="9"/>
  <c r="Z118" i="9"/>
  <c r="AA118" i="9"/>
  <c r="Z119" i="9"/>
  <c r="AA119" i="9"/>
  <c r="Z120" i="9"/>
  <c r="AA120" i="9"/>
  <c r="Z121" i="9"/>
  <c r="AA121" i="9"/>
  <c r="Z122" i="9"/>
  <c r="AA122" i="9"/>
  <c r="Z123" i="9"/>
  <c r="AA123" i="9"/>
  <c r="Z124" i="9"/>
  <c r="AA124" i="9"/>
  <c r="Z125" i="9"/>
  <c r="AA125" i="9"/>
  <c r="Z126" i="9"/>
  <c r="AA126" i="9"/>
  <c r="Z127" i="9"/>
  <c r="AA127" i="9"/>
  <c r="Z128" i="9"/>
  <c r="AA128" i="9"/>
  <c r="Z129" i="9"/>
  <c r="AA129" i="9"/>
  <c r="Z130" i="9"/>
  <c r="AA130" i="9"/>
  <c r="Z131" i="9"/>
  <c r="AA131" i="9"/>
  <c r="Z132" i="9"/>
  <c r="AA132" i="9"/>
  <c r="Z133" i="9"/>
  <c r="AA133" i="9"/>
  <c r="Z134" i="9"/>
  <c r="AA134" i="9"/>
  <c r="Z135" i="9"/>
  <c r="AA135" i="9"/>
  <c r="Z136" i="9"/>
  <c r="AA136" i="9"/>
  <c r="Z137" i="9"/>
  <c r="AA137" i="9"/>
  <c r="Z138" i="9"/>
  <c r="AA138" i="9"/>
  <c r="Z139" i="9"/>
  <c r="AA139" i="9"/>
  <c r="Z140" i="9"/>
  <c r="AA140" i="9"/>
  <c r="Z141" i="9"/>
  <c r="AA141" i="9"/>
  <c r="Z142" i="9"/>
  <c r="AA142" i="9"/>
  <c r="Z143" i="9"/>
  <c r="AA143" i="9"/>
  <c r="Z144" i="9"/>
  <c r="AA144" i="9"/>
  <c r="Z145" i="9"/>
  <c r="AA145" i="9"/>
  <c r="Z146" i="9"/>
  <c r="AA146" i="9"/>
  <c r="Z147" i="9"/>
  <c r="AA147" i="9"/>
  <c r="Z148" i="9"/>
  <c r="AA148" i="9"/>
  <c r="Z149" i="9"/>
  <c r="AA149" i="9"/>
  <c r="Z150" i="9"/>
  <c r="AA150" i="9"/>
  <c r="Z151" i="9"/>
  <c r="AA151" i="9"/>
  <c r="Z152" i="9"/>
  <c r="AA152" i="9"/>
  <c r="Z153" i="9"/>
  <c r="AA153" i="9"/>
  <c r="Z154" i="9"/>
  <c r="AA154" i="9"/>
  <c r="Z155" i="9"/>
  <c r="AA155" i="9"/>
  <c r="Z156" i="9"/>
  <c r="AA156" i="9"/>
  <c r="Z157" i="9"/>
  <c r="AA157" i="9"/>
  <c r="Z158" i="9"/>
  <c r="AA158" i="9"/>
  <c r="Z159" i="9"/>
  <c r="AA159" i="9"/>
  <c r="Z160" i="9"/>
  <c r="AA160" i="9"/>
  <c r="Z161" i="9"/>
  <c r="AA161" i="9"/>
  <c r="Z162" i="9"/>
  <c r="AA162" i="9"/>
  <c r="Z163" i="9"/>
  <c r="AA163" i="9"/>
  <c r="Z164" i="9"/>
  <c r="AA164" i="9"/>
  <c r="Z165" i="9"/>
  <c r="AA165" i="9"/>
  <c r="Z166" i="9"/>
  <c r="AA166" i="9"/>
  <c r="Z167" i="9"/>
  <c r="AA167" i="9"/>
  <c r="Z168" i="9"/>
  <c r="AA168" i="9"/>
  <c r="Z169" i="9"/>
  <c r="AA169" i="9"/>
  <c r="Z170" i="9"/>
  <c r="AA170" i="9"/>
  <c r="Z171" i="9"/>
  <c r="AA171" i="9"/>
  <c r="Z172" i="9"/>
  <c r="AA172" i="9"/>
  <c r="Z173" i="9"/>
  <c r="AA173" i="9"/>
  <c r="Z174" i="9"/>
  <c r="AA174" i="9"/>
  <c r="Z175" i="9"/>
  <c r="AA175" i="9"/>
  <c r="Z176" i="9"/>
  <c r="AA176" i="9"/>
  <c r="Z177" i="9"/>
  <c r="AA177" i="9"/>
  <c r="Z178" i="9"/>
  <c r="AA178" i="9"/>
  <c r="Z179" i="9"/>
  <c r="AA179" i="9"/>
  <c r="Z180" i="9"/>
  <c r="AA180" i="9"/>
  <c r="Z181" i="9"/>
  <c r="AA181" i="9"/>
  <c r="Z182" i="9"/>
  <c r="AA182" i="9"/>
  <c r="Z183" i="9"/>
  <c r="AA183" i="9"/>
  <c r="Z184" i="9"/>
  <c r="AA184" i="9"/>
  <c r="Z185" i="9"/>
  <c r="AA185" i="9"/>
  <c r="Z186" i="9"/>
  <c r="AA186" i="9"/>
  <c r="Z187" i="9"/>
  <c r="AA187" i="9"/>
  <c r="Z188" i="9"/>
  <c r="AA188" i="9"/>
  <c r="Z189" i="9"/>
  <c r="AA189" i="9"/>
  <c r="Z190" i="9"/>
  <c r="AA190" i="9"/>
  <c r="Z191" i="9"/>
  <c r="AA191" i="9"/>
  <c r="Z192" i="9"/>
  <c r="AA192" i="9"/>
  <c r="Z193" i="9"/>
  <c r="AA193" i="9"/>
  <c r="Z194" i="9"/>
  <c r="AA194" i="9"/>
  <c r="Z195" i="9"/>
  <c r="AA195" i="9"/>
  <c r="Z196" i="9"/>
  <c r="AA196" i="9"/>
  <c r="Z197" i="9"/>
  <c r="AA197" i="9"/>
  <c r="Z198" i="9"/>
  <c r="AA198" i="9"/>
  <c r="T2" i="9"/>
  <c r="U2" i="9"/>
  <c r="V2" i="9"/>
  <c r="W2" i="9"/>
  <c r="X2" i="9"/>
  <c r="Y2" i="9"/>
  <c r="Z2" i="9"/>
  <c r="AA2" i="9"/>
  <c r="AB2" i="9"/>
  <c r="AC2" i="9"/>
  <c r="AD2" i="9"/>
  <c r="AE2" i="9"/>
  <c r="AF2" i="9"/>
  <c r="AG2" i="9"/>
  <c r="AH2" i="9"/>
  <c r="AI2" i="9"/>
  <c r="S2" i="9"/>
  <c r="D43" i="16"/>
  <c r="D32" i="16"/>
  <c r="D33" i="16"/>
  <c r="D34" i="16"/>
  <c r="D35" i="16"/>
  <c r="D36" i="16"/>
  <c r="D37" i="16"/>
  <c r="D38" i="16"/>
  <c r="D39" i="16"/>
  <c r="D40" i="16"/>
  <c r="D41" i="16"/>
  <c r="D42" i="16"/>
  <c r="D31" i="16"/>
  <c r="Z3" i="9"/>
  <c r="AA3" i="9"/>
  <c r="AB3" i="9"/>
  <c r="AC3" i="9"/>
  <c r="AD3" i="9"/>
  <c r="AE3" i="9"/>
  <c r="AF3" i="9"/>
  <c r="AG3" i="9"/>
  <c r="AH3" i="9"/>
  <c r="AI3" i="9"/>
  <c r="Q25" i="16"/>
  <c r="H25" i="16"/>
  <c r="I25" i="16"/>
  <c r="J25" i="16"/>
  <c r="K25" i="16"/>
  <c r="L25" i="16"/>
  <c r="M25" i="16"/>
  <c r="N25" i="16"/>
  <c r="O25" i="16"/>
  <c r="P25" i="16"/>
  <c r="Q24" i="16"/>
  <c r="P24" i="16"/>
  <c r="J24" i="16"/>
  <c r="K24" i="16"/>
  <c r="L24" i="16"/>
  <c r="M24" i="16"/>
  <c r="N24" i="16"/>
  <c r="O24" i="16"/>
  <c r="I24" i="16"/>
  <c r="H24" i="16"/>
  <c r="C47" i="9" l="1"/>
  <c r="G5" i="9"/>
  <c r="H5" i="9"/>
  <c r="I5" i="9"/>
  <c r="J5" i="9"/>
  <c r="K5" i="9"/>
  <c r="G6" i="9"/>
  <c r="H6" i="9"/>
  <c r="I6" i="9"/>
  <c r="J6" i="9"/>
  <c r="K6" i="9"/>
  <c r="G7" i="9"/>
  <c r="H7" i="9"/>
  <c r="I7" i="9"/>
  <c r="J7" i="9"/>
  <c r="K7" i="9"/>
  <c r="G8" i="9"/>
  <c r="AK8" i="9" s="1"/>
  <c r="H8" i="9"/>
  <c r="I8" i="9"/>
  <c r="J8" i="9"/>
  <c r="K8" i="9"/>
  <c r="G9" i="9"/>
  <c r="H9" i="9"/>
  <c r="I9" i="9"/>
  <c r="J9" i="9"/>
  <c r="K9" i="9"/>
  <c r="G10" i="9"/>
  <c r="H10" i="9"/>
  <c r="I10" i="9"/>
  <c r="J10" i="9"/>
  <c r="K10" i="9"/>
  <c r="G11" i="9"/>
  <c r="AK11" i="9" s="1"/>
  <c r="H11" i="9"/>
  <c r="I11" i="9"/>
  <c r="J11" i="9"/>
  <c r="K11" i="9"/>
  <c r="G12" i="9"/>
  <c r="H12" i="9"/>
  <c r="AL12" i="9" s="1"/>
  <c r="I12" i="9"/>
  <c r="J12" i="9"/>
  <c r="K12" i="9"/>
  <c r="G13" i="9"/>
  <c r="H13" i="9"/>
  <c r="I13" i="9"/>
  <c r="J13" i="9"/>
  <c r="K13" i="9"/>
  <c r="G14" i="9"/>
  <c r="H14" i="9"/>
  <c r="AL14" i="9" s="1"/>
  <c r="I14" i="9"/>
  <c r="J14" i="9"/>
  <c r="K14" i="9"/>
  <c r="G15" i="9"/>
  <c r="H15" i="9"/>
  <c r="I15" i="9"/>
  <c r="J15" i="9"/>
  <c r="K15" i="9"/>
  <c r="G16" i="9"/>
  <c r="AK16" i="9" s="1"/>
  <c r="H16" i="9"/>
  <c r="I16" i="9"/>
  <c r="J16" i="9"/>
  <c r="K16" i="9"/>
  <c r="G17" i="9"/>
  <c r="H17" i="9"/>
  <c r="I17" i="9"/>
  <c r="J17" i="9"/>
  <c r="K17" i="9"/>
  <c r="G18" i="9"/>
  <c r="H18" i="9"/>
  <c r="I18" i="9"/>
  <c r="J18" i="9"/>
  <c r="K18" i="9"/>
  <c r="G19" i="9"/>
  <c r="H19" i="9"/>
  <c r="I19" i="9"/>
  <c r="J19" i="9"/>
  <c r="K19" i="9"/>
  <c r="G20" i="9"/>
  <c r="H20" i="9"/>
  <c r="AL20" i="9" s="1"/>
  <c r="I20" i="9"/>
  <c r="J20" i="9"/>
  <c r="K20" i="9"/>
  <c r="G21" i="9"/>
  <c r="H21" i="9"/>
  <c r="I21" i="9"/>
  <c r="J21" i="9"/>
  <c r="K21" i="9"/>
  <c r="G22" i="9"/>
  <c r="H22" i="9"/>
  <c r="AL22" i="9" s="1"/>
  <c r="I22" i="9"/>
  <c r="J22" i="9"/>
  <c r="K22" i="9"/>
  <c r="G23" i="9"/>
  <c r="H23" i="9"/>
  <c r="I23" i="9"/>
  <c r="J23" i="9"/>
  <c r="K23" i="9"/>
  <c r="G24" i="9"/>
  <c r="AK24" i="9" s="1"/>
  <c r="H24" i="9"/>
  <c r="I24" i="9"/>
  <c r="J24" i="9"/>
  <c r="K24" i="9"/>
  <c r="G25" i="9"/>
  <c r="H25" i="9"/>
  <c r="I25" i="9"/>
  <c r="J25" i="9"/>
  <c r="K25" i="9"/>
  <c r="G26" i="9"/>
  <c r="H26" i="9"/>
  <c r="I26" i="9"/>
  <c r="J26" i="9"/>
  <c r="K26" i="9"/>
  <c r="G27" i="9"/>
  <c r="AK27" i="9" s="1"/>
  <c r="H27" i="9"/>
  <c r="AL27" i="9" s="1"/>
  <c r="I27" i="9"/>
  <c r="J27" i="9"/>
  <c r="K27" i="9"/>
  <c r="G28" i="9"/>
  <c r="H28" i="9"/>
  <c r="I28" i="9"/>
  <c r="J28" i="9"/>
  <c r="K28" i="9"/>
  <c r="G29" i="9"/>
  <c r="H29" i="9"/>
  <c r="I29" i="9"/>
  <c r="J29" i="9"/>
  <c r="K29" i="9"/>
  <c r="G30" i="9"/>
  <c r="H30" i="9"/>
  <c r="AL30" i="9" s="1"/>
  <c r="I30" i="9"/>
  <c r="J30" i="9"/>
  <c r="K30" i="9"/>
  <c r="G31" i="9"/>
  <c r="H31" i="9"/>
  <c r="I31" i="9"/>
  <c r="J31" i="9"/>
  <c r="K31" i="9"/>
  <c r="G32" i="9"/>
  <c r="AK32" i="9" s="1"/>
  <c r="H32" i="9"/>
  <c r="I32" i="9"/>
  <c r="J32" i="9"/>
  <c r="K32" i="9"/>
  <c r="G33" i="9"/>
  <c r="H33" i="9"/>
  <c r="I33" i="9"/>
  <c r="J33" i="9"/>
  <c r="K33" i="9"/>
  <c r="G34" i="9"/>
  <c r="H34" i="9"/>
  <c r="I34" i="9"/>
  <c r="J34" i="9"/>
  <c r="K34" i="9"/>
  <c r="G35" i="9"/>
  <c r="AK35" i="9" s="1"/>
  <c r="H35" i="9"/>
  <c r="AL35" i="9" s="1"/>
  <c r="I35" i="9"/>
  <c r="J35" i="9"/>
  <c r="K35" i="9"/>
  <c r="G36" i="9"/>
  <c r="H36" i="9"/>
  <c r="I36" i="9"/>
  <c r="J36" i="9"/>
  <c r="K36" i="9"/>
  <c r="G37" i="9"/>
  <c r="H37" i="9"/>
  <c r="I37" i="9"/>
  <c r="J37" i="9"/>
  <c r="K37" i="9"/>
  <c r="G38" i="9"/>
  <c r="H38" i="9"/>
  <c r="I38" i="9"/>
  <c r="J38" i="9"/>
  <c r="K38" i="9"/>
  <c r="G39" i="9"/>
  <c r="H39" i="9"/>
  <c r="I39" i="9"/>
  <c r="J39" i="9"/>
  <c r="K39" i="9"/>
  <c r="G40" i="9"/>
  <c r="H40" i="9"/>
  <c r="I40" i="9"/>
  <c r="J40" i="9"/>
  <c r="K40" i="9"/>
  <c r="G41" i="9"/>
  <c r="H41" i="9"/>
  <c r="I41" i="9"/>
  <c r="J41" i="9"/>
  <c r="K41" i="9"/>
  <c r="G42" i="9"/>
  <c r="H42" i="9"/>
  <c r="I42" i="9"/>
  <c r="J42" i="9"/>
  <c r="K42" i="9"/>
  <c r="G43" i="9"/>
  <c r="H43" i="9"/>
  <c r="I43" i="9"/>
  <c r="J43" i="9"/>
  <c r="K43" i="9"/>
  <c r="G44" i="9"/>
  <c r="H44" i="9"/>
  <c r="I44" i="9"/>
  <c r="J44" i="9"/>
  <c r="K44" i="9"/>
  <c r="G45" i="9"/>
  <c r="H45" i="9"/>
  <c r="I45" i="9"/>
  <c r="J45" i="9"/>
  <c r="K45" i="9"/>
  <c r="G46" i="9"/>
  <c r="H46" i="9"/>
  <c r="I46" i="9"/>
  <c r="J46" i="9"/>
  <c r="K46" i="9"/>
  <c r="G47" i="9"/>
  <c r="H47" i="9"/>
  <c r="I47" i="9"/>
  <c r="J47" i="9"/>
  <c r="K47" i="9"/>
  <c r="G48" i="9"/>
  <c r="H48" i="9"/>
  <c r="I48" i="9"/>
  <c r="J48" i="9"/>
  <c r="K48" i="9"/>
  <c r="G49" i="9"/>
  <c r="H49" i="9"/>
  <c r="I49" i="9"/>
  <c r="J49" i="9"/>
  <c r="K49" i="9"/>
  <c r="G50" i="9"/>
  <c r="H50" i="9"/>
  <c r="I50" i="9"/>
  <c r="J50" i="9"/>
  <c r="K50" i="9"/>
  <c r="G51" i="9"/>
  <c r="H51" i="9"/>
  <c r="AL51" i="9" s="1"/>
  <c r="I51" i="9"/>
  <c r="J51" i="9"/>
  <c r="K51" i="9"/>
  <c r="G52" i="9"/>
  <c r="H52" i="9"/>
  <c r="I52" i="9"/>
  <c r="J52" i="9"/>
  <c r="K52" i="9"/>
  <c r="G53" i="9"/>
  <c r="H53" i="9"/>
  <c r="I53" i="9"/>
  <c r="J53" i="9"/>
  <c r="K53" i="9"/>
  <c r="G54" i="9"/>
  <c r="H54" i="9"/>
  <c r="AL54" i="9" s="1"/>
  <c r="I54" i="9"/>
  <c r="J54" i="9"/>
  <c r="K54" i="9"/>
  <c r="G55" i="9"/>
  <c r="H55" i="9"/>
  <c r="I55" i="9"/>
  <c r="J55" i="9"/>
  <c r="K55" i="9"/>
  <c r="G56" i="9"/>
  <c r="AK56" i="9" s="1"/>
  <c r="H56" i="9"/>
  <c r="I56" i="9"/>
  <c r="J56" i="9"/>
  <c r="K56" i="9"/>
  <c r="G57" i="9"/>
  <c r="H57" i="9"/>
  <c r="I57" i="9"/>
  <c r="J57" i="9"/>
  <c r="K57" i="9"/>
  <c r="G58" i="9"/>
  <c r="H58" i="9"/>
  <c r="I58" i="9"/>
  <c r="J58" i="9"/>
  <c r="K58" i="9"/>
  <c r="G59" i="9"/>
  <c r="H59" i="9"/>
  <c r="I59" i="9"/>
  <c r="J59" i="9"/>
  <c r="K59" i="9"/>
  <c r="G60" i="9"/>
  <c r="H60" i="9"/>
  <c r="I60" i="9"/>
  <c r="J60" i="9"/>
  <c r="K60" i="9"/>
  <c r="G61" i="9"/>
  <c r="H61" i="9"/>
  <c r="I61" i="9"/>
  <c r="J61" i="9"/>
  <c r="K61" i="9"/>
  <c r="G62" i="9"/>
  <c r="H62" i="9"/>
  <c r="I62" i="9"/>
  <c r="J62" i="9"/>
  <c r="K62" i="9"/>
  <c r="G63" i="9"/>
  <c r="H63" i="9"/>
  <c r="I63" i="9"/>
  <c r="J63" i="9"/>
  <c r="K63" i="9"/>
  <c r="G64" i="9"/>
  <c r="H64" i="9"/>
  <c r="I64" i="9"/>
  <c r="J64" i="9"/>
  <c r="K64" i="9"/>
  <c r="G65" i="9"/>
  <c r="H65" i="9"/>
  <c r="I65" i="9"/>
  <c r="J65" i="9"/>
  <c r="K65" i="9"/>
  <c r="G66" i="9"/>
  <c r="H66" i="9"/>
  <c r="I66" i="9"/>
  <c r="J66" i="9"/>
  <c r="K66" i="9"/>
  <c r="G67" i="9"/>
  <c r="H67" i="9"/>
  <c r="I67" i="9"/>
  <c r="J67" i="9"/>
  <c r="K67" i="9"/>
  <c r="G68" i="9"/>
  <c r="H68" i="9"/>
  <c r="I68" i="9"/>
  <c r="J68" i="9"/>
  <c r="K68" i="9"/>
  <c r="G69" i="9"/>
  <c r="H69" i="9"/>
  <c r="I69" i="9"/>
  <c r="J69" i="9"/>
  <c r="K69" i="9"/>
  <c r="G70" i="9"/>
  <c r="H70" i="9"/>
  <c r="AL70" i="9" s="1"/>
  <c r="I70" i="9"/>
  <c r="J70" i="9"/>
  <c r="K70" i="9"/>
  <c r="G71" i="9"/>
  <c r="H71" i="9"/>
  <c r="I71" i="9"/>
  <c r="J71" i="9"/>
  <c r="K71" i="9"/>
  <c r="G72" i="9"/>
  <c r="H72" i="9"/>
  <c r="I72" i="9"/>
  <c r="J72" i="9"/>
  <c r="K72" i="9"/>
  <c r="G73" i="9"/>
  <c r="H73" i="9"/>
  <c r="I73" i="9"/>
  <c r="J73" i="9"/>
  <c r="K73" i="9"/>
  <c r="G74" i="9"/>
  <c r="H74" i="9"/>
  <c r="I74" i="9"/>
  <c r="J74" i="9"/>
  <c r="K74" i="9"/>
  <c r="G75" i="9"/>
  <c r="H75" i="9"/>
  <c r="I75" i="9"/>
  <c r="J75" i="9"/>
  <c r="K75" i="9"/>
  <c r="G76" i="9"/>
  <c r="H76" i="9"/>
  <c r="I76" i="9"/>
  <c r="J76" i="9"/>
  <c r="K76" i="9"/>
  <c r="G77" i="9"/>
  <c r="H77" i="9"/>
  <c r="I77" i="9"/>
  <c r="J77" i="9"/>
  <c r="K77" i="9"/>
  <c r="G78" i="9"/>
  <c r="H78" i="9"/>
  <c r="I78" i="9"/>
  <c r="J78" i="9"/>
  <c r="K78" i="9"/>
  <c r="G79" i="9"/>
  <c r="H79" i="9"/>
  <c r="I79" i="9"/>
  <c r="J79" i="9"/>
  <c r="K79" i="9"/>
  <c r="G80" i="9"/>
  <c r="H80" i="9"/>
  <c r="I80" i="9"/>
  <c r="J80" i="9"/>
  <c r="K80" i="9"/>
  <c r="G81" i="9"/>
  <c r="H81" i="9"/>
  <c r="I81" i="9"/>
  <c r="J81" i="9"/>
  <c r="K81" i="9"/>
  <c r="G82" i="9"/>
  <c r="H82" i="9"/>
  <c r="I82" i="9"/>
  <c r="J82" i="9"/>
  <c r="K82" i="9"/>
  <c r="G83" i="9"/>
  <c r="H83" i="9"/>
  <c r="I83" i="9"/>
  <c r="J83" i="9"/>
  <c r="K83" i="9"/>
  <c r="G84" i="9"/>
  <c r="H84" i="9"/>
  <c r="I84" i="9"/>
  <c r="J84" i="9"/>
  <c r="K84" i="9"/>
  <c r="G85" i="9"/>
  <c r="H85" i="9"/>
  <c r="I85" i="9"/>
  <c r="J85" i="9"/>
  <c r="K85" i="9"/>
  <c r="G86" i="9"/>
  <c r="H86" i="9"/>
  <c r="I86" i="9"/>
  <c r="J86" i="9"/>
  <c r="K86" i="9"/>
  <c r="G87" i="9"/>
  <c r="H87" i="9"/>
  <c r="I87" i="9"/>
  <c r="J87" i="9"/>
  <c r="K87" i="9"/>
  <c r="G88" i="9"/>
  <c r="AK88" i="9" s="1"/>
  <c r="H88" i="9"/>
  <c r="I88" i="9"/>
  <c r="J88" i="9"/>
  <c r="K88" i="9"/>
  <c r="G89" i="9"/>
  <c r="H89" i="9"/>
  <c r="I89" i="9"/>
  <c r="J89" i="9"/>
  <c r="K89" i="9"/>
  <c r="G90" i="9"/>
  <c r="H90" i="9"/>
  <c r="I90" i="9"/>
  <c r="J90" i="9"/>
  <c r="K90" i="9"/>
  <c r="G91" i="9"/>
  <c r="H91" i="9"/>
  <c r="I91" i="9"/>
  <c r="J91" i="9"/>
  <c r="K91" i="9"/>
  <c r="G92" i="9"/>
  <c r="H92" i="9"/>
  <c r="I92" i="9"/>
  <c r="J92" i="9"/>
  <c r="K92" i="9"/>
  <c r="G93" i="9"/>
  <c r="H93" i="9"/>
  <c r="I93" i="9"/>
  <c r="J93" i="9"/>
  <c r="K93" i="9"/>
  <c r="G94" i="9"/>
  <c r="H94" i="9"/>
  <c r="I94" i="9"/>
  <c r="J94" i="9"/>
  <c r="K94" i="9"/>
  <c r="G95" i="9"/>
  <c r="H95" i="9"/>
  <c r="I95" i="9"/>
  <c r="J95" i="9"/>
  <c r="K95" i="9"/>
  <c r="G96" i="9"/>
  <c r="H96" i="9"/>
  <c r="I96" i="9"/>
  <c r="J96" i="9"/>
  <c r="K96" i="9"/>
  <c r="G97" i="9"/>
  <c r="H97" i="9"/>
  <c r="I97" i="9"/>
  <c r="J97" i="9"/>
  <c r="K97" i="9"/>
  <c r="G98" i="9"/>
  <c r="H98" i="9"/>
  <c r="I98" i="9"/>
  <c r="J98" i="9"/>
  <c r="K98" i="9"/>
  <c r="G99" i="9"/>
  <c r="H99" i="9"/>
  <c r="I99" i="9"/>
  <c r="J99" i="9"/>
  <c r="K99" i="9"/>
  <c r="G100" i="9"/>
  <c r="H100" i="9"/>
  <c r="I100" i="9"/>
  <c r="J100" i="9"/>
  <c r="K100" i="9"/>
  <c r="G101" i="9"/>
  <c r="H101" i="9"/>
  <c r="I101" i="9"/>
  <c r="J101" i="9"/>
  <c r="K101" i="9"/>
  <c r="G102" i="9"/>
  <c r="H102" i="9"/>
  <c r="I102" i="9"/>
  <c r="J102" i="9"/>
  <c r="K102" i="9"/>
  <c r="G103" i="9"/>
  <c r="H103" i="9"/>
  <c r="I103" i="9"/>
  <c r="J103" i="9"/>
  <c r="K103" i="9"/>
  <c r="G104" i="9"/>
  <c r="H104" i="9"/>
  <c r="I104" i="9"/>
  <c r="J104" i="9"/>
  <c r="K104" i="9"/>
  <c r="G105" i="9"/>
  <c r="H105" i="9"/>
  <c r="I105" i="9"/>
  <c r="J105" i="9"/>
  <c r="K105" i="9"/>
  <c r="G106" i="9"/>
  <c r="H106" i="9"/>
  <c r="I106" i="9"/>
  <c r="J106" i="9"/>
  <c r="K106" i="9"/>
  <c r="G107" i="9"/>
  <c r="H107" i="9"/>
  <c r="I107" i="9"/>
  <c r="J107" i="9"/>
  <c r="K107" i="9"/>
  <c r="G108" i="9"/>
  <c r="H108" i="9"/>
  <c r="I108" i="9"/>
  <c r="J108" i="9"/>
  <c r="K108" i="9"/>
  <c r="G109" i="9"/>
  <c r="H109" i="9"/>
  <c r="I109" i="9"/>
  <c r="J109" i="9"/>
  <c r="K109" i="9"/>
  <c r="G110" i="9"/>
  <c r="H110" i="9"/>
  <c r="I110" i="9"/>
  <c r="J110" i="9"/>
  <c r="K110" i="9"/>
  <c r="G111" i="9"/>
  <c r="H111" i="9"/>
  <c r="I111" i="9"/>
  <c r="J111" i="9"/>
  <c r="K111" i="9"/>
  <c r="G112" i="9"/>
  <c r="H112" i="9"/>
  <c r="I112" i="9"/>
  <c r="J112" i="9"/>
  <c r="K112" i="9"/>
  <c r="G113" i="9"/>
  <c r="H113" i="9"/>
  <c r="I113" i="9"/>
  <c r="J113" i="9"/>
  <c r="K113" i="9"/>
  <c r="G114" i="9"/>
  <c r="H114" i="9"/>
  <c r="I114" i="9"/>
  <c r="J114" i="9"/>
  <c r="K114" i="9"/>
  <c r="G115" i="9"/>
  <c r="H115" i="9"/>
  <c r="I115" i="9"/>
  <c r="J115" i="9"/>
  <c r="K115" i="9"/>
  <c r="G116" i="9"/>
  <c r="H116" i="9"/>
  <c r="I116" i="9"/>
  <c r="J116" i="9"/>
  <c r="K116" i="9"/>
  <c r="G117" i="9"/>
  <c r="H117" i="9"/>
  <c r="I117" i="9"/>
  <c r="J117" i="9"/>
  <c r="K117" i="9"/>
  <c r="G118" i="9"/>
  <c r="H118" i="9"/>
  <c r="I118" i="9"/>
  <c r="J118" i="9"/>
  <c r="K118" i="9"/>
  <c r="G119" i="9"/>
  <c r="H119" i="9"/>
  <c r="I119" i="9"/>
  <c r="J119" i="9"/>
  <c r="K119" i="9"/>
  <c r="G120" i="9"/>
  <c r="H120" i="9"/>
  <c r="I120" i="9"/>
  <c r="J120" i="9"/>
  <c r="K120" i="9"/>
  <c r="G121" i="9"/>
  <c r="H121" i="9"/>
  <c r="I121" i="9"/>
  <c r="J121" i="9"/>
  <c r="K121" i="9"/>
  <c r="G122" i="9"/>
  <c r="H122" i="9"/>
  <c r="I122" i="9"/>
  <c r="J122" i="9"/>
  <c r="K122" i="9"/>
  <c r="G123" i="9"/>
  <c r="H123" i="9"/>
  <c r="I123" i="9"/>
  <c r="J123" i="9"/>
  <c r="K123" i="9"/>
  <c r="G124" i="9"/>
  <c r="H124" i="9"/>
  <c r="I124" i="9"/>
  <c r="J124" i="9"/>
  <c r="K124" i="9"/>
  <c r="G125" i="9"/>
  <c r="H125" i="9"/>
  <c r="I125" i="9"/>
  <c r="J125" i="9"/>
  <c r="K125" i="9"/>
  <c r="G126" i="9"/>
  <c r="H126" i="9"/>
  <c r="I126" i="9"/>
  <c r="J126" i="9"/>
  <c r="K126" i="9"/>
  <c r="G127" i="9"/>
  <c r="H127" i="9"/>
  <c r="I127" i="9"/>
  <c r="J127" i="9"/>
  <c r="K127" i="9"/>
  <c r="G128" i="9"/>
  <c r="H128" i="9"/>
  <c r="I128" i="9"/>
  <c r="J128" i="9"/>
  <c r="K128" i="9"/>
  <c r="G129" i="9"/>
  <c r="H129" i="9"/>
  <c r="I129" i="9"/>
  <c r="J129" i="9"/>
  <c r="K129" i="9"/>
  <c r="G130" i="9"/>
  <c r="H130" i="9"/>
  <c r="I130" i="9"/>
  <c r="J130" i="9"/>
  <c r="K130" i="9"/>
  <c r="G131" i="9"/>
  <c r="H131" i="9"/>
  <c r="I131" i="9"/>
  <c r="J131" i="9"/>
  <c r="K131" i="9"/>
  <c r="G132" i="9"/>
  <c r="H132" i="9"/>
  <c r="I132" i="9"/>
  <c r="J132" i="9"/>
  <c r="K132" i="9"/>
  <c r="G133" i="9"/>
  <c r="H133" i="9"/>
  <c r="I133" i="9"/>
  <c r="J133" i="9"/>
  <c r="K133" i="9"/>
  <c r="G134" i="9"/>
  <c r="H134" i="9"/>
  <c r="I134" i="9"/>
  <c r="J134" i="9"/>
  <c r="K134" i="9"/>
  <c r="G135" i="9"/>
  <c r="H135" i="9"/>
  <c r="I135" i="9"/>
  <c r="J135" i="9"/>
  <c r="K135" i="9"/>
  <c r="G136" i="9"/>
  <c r="AK136" i="9" s="1"/>
  <c r="H136" i="9"/>
  <c r="I136" i="9"/>
  <c r="J136" i="9"/>
  <c r="K136" i="9"/>
  <c r="G137" i="9"/>
  <c r="H137" i="9"/>
  <c r="I137" i="9"/>
  <c r="J137" i="9"/>
  <c r="K137" i="9"/>
  <c r="G138" i="9"/>
  <c r="H138" i="9"/>
  <c r="I138" i="9"/>
  <c r="J138" i="9"/>
  <c r="K138" i="9"/>
  <c r="G139" i="9"/>
  <c r="H139" i="9"/>
  <c r="I139" i="9"/>
  <c r="J139" i="9"/>
  <c r="K139" i="9"/>
  <c r="G140" i="9"/>
  <c r="H140" i="9"/>
  <c r="I140" i="9"/>
  <c r="J140" i="9"/>
  <c r="K140" i="9"/>
  <c r="G141" i="9"/>
  <c r="H141" i="9"/>
  <c r="I141" i="9"/>
  <c r="J141" i="9"/>
  <c r="K141" i="9"/>
  <c r="G142" i="9"/>
  <c r="H142" i="9"/>
  <c r="I142" i="9"/>
  <c r="J142" i="9"/>
  <c r="K142" i="9"/>
  <c r="G143" i="9"/>
  <c r="H143" i="9"/>
  <c r="I143" i="9"/>
  <c r="J143" i="9"/>
  <c r="K143" i="9"/>
  <c r="G144" i="9"/>
  <c r="AK144" i="9" s="1"/>
  <c r="H144" i="9"/>
  <c r="I144" i="9"/>
  <c r="J144" i="9"/>
  <c r="K144" i="9"/>
  <c r="G145" i="9"/>
  <c r="H145" i="9"/>
  <c r="I145" i="9"/>
  <c r="J145" i="9"/>
  <c r="K145" i="9"/>
  <c r="G146" i="9"/>
  <c r="H146" i="9"/>
  <c r="I146" i="9"/>
  <c r="J146" i="9"/>
  <c r="K146" i="9"/>
  <c r="G147" i="9"/>
  <c r="H147" i="9"/>
  <c r="I147" i="9"/>
  <c r="J147" i="9"/>
  <c r="K147" i="9"/>
  <c r="G148" i="9"/>
  <c r="H148" i="9"/>
  <c r="I148" i="9"/>
  <c r="J148" i="9"/>
  <c r="K148" i="9"/>
  <c r="G149" i="9"/>
  <c r="H149" i="9"/>
  <c r="I149" i="9"/>
  <c r="J149" i="9"/>
  <c r="K149" i="9"/>
  <c r="G150" i="9"/>
  <c r="H150" i="9"/>
  <c r="AL150" i="9" s="1"/>
  <c r="I150" i="9"/>
  <c r="J150" i="9"/>
  <c r="K150" i="9"/>
  <c r="G151" i="9"/>
  <c r="H151" i="9"/>
  <c r="I151" i="9"/>
  <c r="J151" i="9"/>
  <c r="K151" i="9"/>
  <c r="G152" i="9"/>
  <c r="AK152" i="9" s="1"/>
  <c r="H152" i="9"/>
  <c r="I152" i="9"/>
  <c r="J152" i="9"/>
  <c r="K152" i="9"/>
  <c r="G153" i="9"/>
  <c r="H153" i="9"/>
  <c r="I153" i="9"/>
  <c r="J153" i="9"/>
  <c r="K153" i="9"/>
  <c r="G154" i="9"/>
  <c r="H154" i="9"/>
  <c r="I154" i="9"/>
  <c r="J154" i="9"/>
  <c r="K154" i="9"/>
  <c r="G155" i="9"/>
  <c r="H155" i="9"/>
  <c r="AL155" i="9" s="1"/>
  <c r="I155" i="9"/>
  <c r="J155" i="9"/>
  <c r="K155" i="9"/>
  <c r="G156" i="9"/>
  <c r="H156" i="9"/>
  <c r="I156" i="9"/>
  <c r="J156" i="9"/>
  <c r="K156" i="9"/>
  <c r="G157" i="9"/>
  <c r="H157" i="9"/>
  <c r="I157" i="9"/>
  <c r="J157" i="9"/>
  <c r="K157" i="9"/>
  <c r="G158" i="9"/>
  <c r="H158" i="9"/>
  <c r="AL158" i="9" s="1"/>
  <c r="I158" i="9"/>
  <c r="J158" i="9"/>
  <c r="K158" i="9"/>
  <c r="G159" i="9"/>
  <c r="H159" i="9"/>
  <c r="I159" i="9"/>
  <c r="J159" i="9"/>
  <c r="K159" i="9"/>
  <c r="G160" i="9"/>
  <c r="AK160" i="9" s="1"/>
  <c r="H160" i="9"/>
  <c r="I160" i="9"/>
  <c r="J160" i="9"/>
  <c r="K160" i="9"/>
  <c r="G161" i="9"/>
  <c r="H161" i="9"/>
  <c r="I161" i="9"/>
  <c r="J161" i="9"/>
  <c r="K161" i="9"/>
  <c r="G162" i="9"/>
  <c r="H162" i="9"/>
  <c r="I162" i="9"/>
  <c r="J162" i="9"/>
  <c r="K162" i="9"/>
  <c r="G163" i="9"/>
  <c r="AK163" i="9" s="1"/>
  <c r="H163" i="9"/>
  <c r="AL163" i="9" s="1"/>
  <c r="I163" i="9"/>
  <c r="J163" i="9"/>
  <c r="K163" i="9"/>
  <c r="G164" i="9"/>
  <c r="H164" i="9"/>
  <c r="I164" i="9"/>
  <c r="J164" i="9"/>
  <c r="K164" i="9"/>
  <c r="G165" i="9"/>
  <c r="H165" i="9"/>
  <c r="I165" i="9"/>
  <c r="J165" i="9"/>
  <c r="K165" i="9"/>
  <c r="G166" i="9"/>
  <c r="H166" i="9"/>
  <c r="AL166" i="9" s="1"/>
  <c r="I166" i="9"/>
  <c r="J166" i="9"/>
  <c r="K166" i="9"/>
  <c r="G167" i="9"/>
  <c r="H167" i="9"/>
  <c r="I167" i="9"/>
  <c r="J167" i="9"/>
  <c r="K167" i="9"/>
  <c r="G168" i="9"/>
  <c r="AK168" i="9" s="1"/>
  <c r="H168" i="9"/>
  <c r="I168" i="9"/>
  <c r="J168" i="9"/>
  <c r="K168" i="9"/>
  <c r="G169" i="9"/>
  <c r="H169" i="9"/>
  <c r="I169" i="9"/>
  <c r="J169" i="9"/>
  <c r="K169" i="9"/>
  <c r="G170" i="9"/>
  <c r="H170" i="9"/>
  <c r="I170" i="9"/>
  <c r="J170" i="9"/>
  <c r="K170" i="9"/>
  <c r="G171" i="9"/>
  <c r="H171" i="9"/>
  <c r="AL171" i="9" s="1"/>
  <c r="I171" i="9"/>
  <c r="J171" i="9"/>
  <c r="K171" i="9"/>
  <c r="G172" i="9"/>
  <c r="H172" i="9"/>
  <c r="I172" i="9"/>
  <c r="J172" i="9"/>
  <c r="K172" i="9"/>
  <c r="G173" i="9"/>
  <c r="H173" i="9"/>
  <c r="I173" i="9"/>
  <c r="J173" i="9"/>
  <c r="K173" i="9"/>
  <c r="G174" i="9"/>
  <c r="H174" i="9"/>
  <c r="I174" i="9"/>
  <c r="J174" i="9"/>
  <c r="K174" i="9"/>
  <c r="G175" i="9"/>
  <c r="H175" i="9"/>
  <c r="I175" i="9"/>
  <c r="J175" i="9"/>
  <c r="K175" i="9"/>
  <c r="G176" i="9"/>
  <c r="AK176" i="9" s="1"/>
  <c r="H176" i="9"/>
  <c r="I176" i="9"/>
  <c r="J176" i="9"/>
  <c r="K176" i="9"/>
  <c r="G177" i="9"/>
  <c r="H177" i="9"/>
  <c r="I177" i="9"/>
  <c r="J177" i="9"/>
  <c r="K177" i="9"/>
  <c r="G178" i="9"/>
  <c r="H178" i="9"/>
  <c r="I178" i="9"/>
  <c r="J178" i="9"/>
  <c r="K178" i="9"/>
  <c r="G179" i="9"/>
  <c r="H179" i="9"/>
  <c r="AL179" i="9" s="1"/>
  <c r="I179" i="9"/>
  <c r="J179" i="9"/>
  <c r="K179" i="9"/>
  <c r="G180" i="9"/>
  <c r="H180" i="9"/>
  <c r="I180" i="9"/>
  <c r="J180" i="9"/>
  <c r="K180" i="9"/>
  <c r="G181" i="9"/>
  <c r="H181" i="9"/>
  <c r="I181" i="9"/>
  <c r="J181" i="9"/>
  <c r="K181" i="9"/>
  <c r="G182" i="9"/>
  <c r="H182" i="9"/>
  <c r="I182" i="9"/>
  <c r="J182" i="9"/>
  <c r="K182" i="9"/>
  <c r="G183" i="9"/>
  <c r="H183" i="9"/>
  <c r="I183" i="9"/>
  <c r="J183" i="9"/>
  <c r="K183" i="9"/>
  <c r="G184" i="9"/>
  <c r="AK184" i="9" s="1"/>
  <c r="H184" i="9"/>
  <c r="I184" i="9"/>
  <c r="J184" i="9"/>
  <c r="K184" i="9"/>
  <c r="G185" i="9"/>
  <c r="H185" i="9"/>
  <c r="I185" i="9"/>
  <c r="J185" i="9"/>
  <c r="K185" i="9"/>
  <c r="G186" i="9"/>
  <c r="H186" i="9"/>
  <c r="I186" i="9"/>
  <c r="J186" i="9"/>
  <c r="K186" i="9"/>
  <c r="G187" i="9"/>
  <c r="H187" i="9"/>
  <c r="AL187" i="9" s="1"/>
  <c r="I187" i="9"/>
  <c r="J187" i="9"/>
  <c r="K187" i="9"/>
  <c r="G188" i="9"/>
  <c r="H188" i="9"/>
  <c r="I188" i="9"/>
  <c r="J188" i="9"/>
  <c r="K188" i="9"/>
  <c r="G189" i="9"/>
  <c r="H189" i="9"/>
  <c r="I189" i="9"/>
  <c r="J189" i="9"/>
  <c r="K189" i="9"/>
  <c r="G190" i="9"/>
  <c r="H190" i="9"/>
  <c r="I190" i="9"/>
  <c r="J190" i="9"/>
  <c r="K190" i="9"/>
  <c r="G191" i="9"/>
  <c r="H191" i="9"/>
  <c r="I191" i="9"/>
  <c r="J191" i="9"/>
  <c r="K191" i="9"/>
  <c r="G192" i="9"/>
  <c r="AK192" i="9" s="1"/>
  <c r="H192" i="9"/>
  <c r="I192" i="9"/>
  <c r="J192" i="9"/>
  <c r="K192" i="9"/>
  <c r="G193" i="9"/>
  <c r="H193" i="9"/>
  <c r="I193" i="9"/>
  <c r="J193" i="9"/>
  <c r="K193" i="9"/>
  <c r="G194" i="9"/>
  <c r="H194" i="9"/>
  <c r="I194" i="9"/>
  <c r="J194" i="9"/>
  <c r="K194" i="9"/>
  <c r="G195" i="9"/>
  <c r="H195" i="9"/>
  <c r="AL195" i="9" s="1"/>
  <c r="I195" i="9"/>
  <c r="J195" i="9"/>
  <c r="K195" i="9"/>
  <c r="G196" i="9"/>
  <c r="H196" i="9"/>
  <c r="I196" i="9"/>
  <c r="J196" i="9"/>
  <c r="K196" i="9"/>
  <c r="G197" i="9"/>
  <c r="H197" i="9"/>
  <c r="I197" i="9"/>
  <c r="J197" i="9"/>
  <c r="K197" i="9"/>
  <c r="G198" i="9"/>
  <c r="H198" i="9"/>
  <c r="I198" i="9"/>
  <c r="J198" i="9"/>
  <c r="K198" i="9"/>
  <c r="AL8" i="9"/>
  <c r="AL24" i="9"/>
  <c r="AL32" i="9"/>
  <c r="AL34" i="9"/>
  <c r="AL36" i="9"/>
  <c r="AK12" i="9"/>
  <c r="AK28" i="9"/>
  <c r="K4" i="9"/>
  <c r="J4" i="9"/>
  <c r="H4" i="9"/>
  <c r="I4" i="9"/>
  <c r="G4" i="9"/>
  <c r="M31" i="9"/>
  <c r="M32" i="9"/>
  <c r="N32" i="9" s="1"/>
  <c r="M33" i="9"/>
  <c r="M34" i="9"/>
  <c r="M35" i="9"/>
  <c r="N35" i="9" s="1"/>
  <c r="E198" i="9"/>
  <c r="E197" i="9"/>
  <c r="F197" i="9" s="1"/>
  <c r="R197" i="9" s="1"/>
  <c r="E196" i="9"/>
  <c r="E195" i="9"/>
  <c r="E194" i="9"/>
  <c r="F194" i="9" s="1"/>
  <c r="R194" i="9" s="1"/>
  <c r="E193" i="9"/>
  <c r="E192" i="9"/>
  <c r="F192" i="9" s="1"/>
  <c r="R192" i="9" s="1"/>
  <c r="E191" i="9"/>
  <c r="F191" i="9" s="1"/>
  <c r="R191" i="9" s="1"/>
  <c r="E190" i="9"/>
  <c r="E189" i="9"/>
  <c r="F189" i="9" s="1"/>
  <c r="R189" i="9" s="1"/>
  <c r="E188" i="9"/>
  <c r="F188" i="9" s="1"/>
  <c r="R188" i="9" s="1"/>
  <c r="E187" i="9"/>
  <c r="E186" i="9"/>
  <c r="F186" i="9" s="1"/>
  <c r="R186" i="9" s="1"/>
  <c r="E185" i="9"/>
  <c r="F185" i="9" s="1"/>
  <c r="R185" i="9" s="1"/>
  <c r="E184" i="9"/>
  <c r="F184" i="9" s="1"/>
  <c r="R184" i="9" s="1"/>
  <c r="E183" i="9"/>
  <c r="F183" i="9" s="1"/>
  <c r="R183" i="9" s="1"/>
  <c r="E182" i="9"/>
  <c r="E181" i="9"/>
  <c r="F181" i="9" s="1"/>
  <c r="R181" i="9" s="1"/>
  <c r="E180" i="9"/>
  <c r="F180" i="9" s="1"/>
  <c r="R180" i="9" s="1"/>
  <c r="E179" i="9"/>
  <c r="E178" i="9"/>
  <c r="E177" i="9"/>
  <c r="F177" i="9" s="1"/>
  <c r="E176" i="9"/>
  <c r="F176" i="9" s="1"/>
  <c r="R176" i="9" s="1"/>
  <c r="E175" i="9"/>
  <c r="E174" i="9"/>
  <c r="E173" i="9"/>
  <c r="F173" i="9" s="1"/>
  <c r="R173" i="9" s="1"/>
  <c r="E172" i="9"/>
  <c r="F172" i="9" s="1"/>
  <c r="R172" i="9" s="1"/>
  <c r="E171" i="9"/>
  <c r="E170" i="9"/>
  <c r="E169" i="9"/>
  <c r="E168" i="9"/>
  <c r="F168" i="9" s="1"/>
  <c r="R168" i="9" s="1"/>
  <c r="E167" i="9"/>
  <c r="F167" i="9" s="1"/>
  <c r="R167" i="9" s="1"/>
  <c r="E166" i="9"/>
  <c r="E165" i="9"/>
  <c r="F165" i="9" s="1"/>
  <c r="R165" i="9" s="1"/>
  <c r="E164" i="9"/>
  <c r="E163" i="9"/>
  <c r="E162" i="9"/>
  <c r="E161" i="9"/>
  <c r="E160" i="9"/>
  <c r="F160" i="9" s="1"/>
  <c r="R160" i="9" s="1"/>
  <c r="E159" i="9"/>
  <c r="F159" i="9" s="1"/>
  <c r="R159" i="9" s="1"/>
  <c r="E158" i="9"/>
  <c r="E157" i="9"/>
  <c r="F157" i="9" s="1"/>
  <c r="R157" i="9" s="1"/>
  <c r="E156" i="9"/>
  <c r="F156" i="9" s="1"/>
  <c r="E155" i="9"/>
  <c r="E154" i="9"/>
  <c r="E153" i="9"/>
  <c r="F153" i="9" s="1"/>
  <c r="E152" i="9"/>
  <c r="F152" i="9" s="1"/>
  <c r="E151" i="9"/>
  <c r="F151" i="9" s="1"/>
  <c r="E150" i="9"/>
  <c r="E149" i="9"/>
  <c r="F149" i="9" s="1"/>
  <c r="E148" i="9"/>
  <c r="E147" i="9"/>
  <c r="E146" i="9"/>
  <c r="E145" i="9"/>
  <c r="F145" i="9" s="1"/>
  <c r="E144" i="9"/>
  <c r="F144" i="9" s="1"/>
  <c r="E143" i="9"/>
  <c r="F143" i="9" s="1"/>
  <c r="E142" i="9"/>
  <c r="E141" i="9"/>
  <c r="F141" i="9" s="1"/>
  <c r="E140" i="9"/>
  <c r="E139" i="9"/>
  <c r="E138" i="9"/>
  <c r="E137" i="9"/>
  <c r="F137" i="9" s="1"/>
  <c r="E136" i="9"/>
  <c r="F136" i="9" s="1"/>
  <c r="E135" i="9"/>
  <c r="F135" i="9" s="1"/>
  <c r="E134" i="9"/>
  <c r="E133" i="9"/>
  <c r="F133" i="9" s="1"/>
  <c r="E132" i="9"/>
  <c r="F132" i="9" s="1"/>
  <c r="E131" i="9"/>
  <c r="E130" i="9"/>
  <c r="F130" i="9" s="1"/>
  <c r="E129" i="9"/>
  <c r="F129" i="9" s="1"/>
  <c r="E128" i="9"/>
  <c r="F128" i="9" s="1"/>
  <c r="E127" i="9"/>
  <c r="E126" i="9"/>
  <c r="E125" i="9"/>
  <c r="F125" i="9" s="1"/>
  <c r="E124" i="9"/>
  <c r="F124" i="9" s="1"/>
  <c r="E123" i="9"/>
  <c r="E122" i="9"/>
  <c r="E121" i="9"/>
  <c r="F121" i="9" s="1"/>
  <c r="E120" i="9"/>
  <c r="F120" i="9" s="1"/>
  <c r="E119" i="9"/>
  <c r="E118" i="9"/>
  <c r="E117" i="9"/>
  <c r="F117" i="9" s="1"/>
  <c r="E116" i="9"/>
  <c r="F116" i="9" s="1"/>
  <c r="E115" i="9"/>
  <c r="E114" i="9"/>
  <c r="F114" i="9" s="1"/>
  <c r="E113" i="9"/>
  <c r="F113" i="9" s="1"/>
  <c r="E112" i="9"/>
  <c r="F112" i="9" s="1"/>
  <c r="E111" i="9"/>
  <c r="F111" i="9" s="1"/>
  <c r="E110" i="9"/>
  <c r="E109" i="9"/>
  <c r="F109" i="9" s="1"/>
  <c r="E108" i="9"/>
  <c r="F108" i="9" s="1"/>
  <c r="E107" i="9"/>
  <c r="E106" i="9"/>
  <c r="F106" i="9" s="1"/>
  <c r="E105" i="9"/>
  <c r="F105" i="9" s="1"/>
  <c r="E104" i="9"/>
  <c r="F104" i="9" s="1"/>
  <c r="E103" i="9"/>
  <c r="F103" i="9" s="1"/>
  <c r="E102" i="9"/>
  <c r="E101" i="9"/>
  <c r="F101" i="9" s="1"/>
  <c r="E100" i="9"/>
  <c r="F100" i="9" s="1"/>
  <c r="E99" i="9"/>
  <c r="E98" i="9"/>
  <c r="F98" i="9" s="1"/>
  <c r="E97" i="9"/>
  <c r="F97" i="9" s="1"/>
  <c r="E96" i="9"/>
  <c r="F96" i="9" s="1"/>
  <c r="E95" i="9"/>
  <c r="F95" i="9" s="1"/>
  <c r="R95" i="9" s="1"/>
  <c r="E94" i="9"/>
  <c r="E93" i="9"/>
  <c r="F93" i="9" s="1"/>
  <c r="E92" i="9"/>
  <c r="F92" i="9" s="1"/>
  <c r="E91" i="9"/>
  <c r="E90" i="9"/>
  <c r="F90" i="9" s="1"/>
  <c r="E89" i="9"/>
  <c r="F89" i="9" s="1"/>
  <c r="R89" i="9" s="1"/>
  <c r="E88" i="9"/>
  <c r="F88" i="9" s="1"/>
  <c r="R88" i="9" s="1"/>
  <c r="E87" i="9"/>
  <c r="F87" i="9" s="1"/>
  <c r="E86" i="9"/>
  <c r="E85" i="9"/>
  <c r="F85" i="9" s="1"/>
  <c r="R85" i="9" s="1"/>
  <c r="E84" i="9"/>
  <c r="E83" i="9"/>
  <c r="E82" i="9"/>
  <c r="F82" i="9" s="1"/>
  <c r="E81" i="9"/>
  <c r="F81" i="9" s="1"/>
  <c r="E80" i="9"/>
  <c r="F80" i="9" s="1"/>
  <c r="E79" i="9"/>
  <c r="F79" i="9" s="1"/>
  <c r="E78" i="9"/>
  <c r="E77" i="9"/>
  <c r="F77" i="9" s="1"/>
  <c r="E76" i="9"/>
  <c r="E75" i="9"/>
  <c r="E74" i="9"/>
  <c r="F74" i="9" s="1"/>
  <c r="E73" i="9"/>
  <c r="F73" i="9" s="1"/>
  <c r="E72" i="9"/>
  <c r="F72" i="9" s="1"/>
  <c r="E71" i="9"/>
  <c r="F71" i="9" s="1"/>
  <c r="E70" i="9"/>
  <c r="E69" i="9"/>
  <c r="F69" i="9" s="1"/>
  <c r="E68" i="9"/>
  <c r="F68" i="9" s="1"/>
  <c r="E67" i="9"/>
  <c r="E66" i="9"/>
  <c r="E65" i="9"/>
  <c r="F65" i="9" s="1"/>
  <c r="E64" i="9"/>
  <c r="F64" i="9" s="1"/>
  <c r="E63" i="9"/>
  <c r="E62" i="9"/>
  <c r="E61" i="9"/>
  <c r="F61" i="9" s="1"/>
  <c r="E60" i="9"/>
  <c r="F60" i="9" s="1"/>
  <c r="E59" i="9"/>
  <c r="E58" i="9"/>
  <c r="F58" i="9" s="1"/>
  <c r="R58" i="9" s="1"/>
  <c r="E57" i="9"/>
  <c r="F57" i="9" s="1"/>
  <c r="R57" i="9" s="1"/>
  <c r="E56" i="9"/>
  <c r="F56" i="9" s="1"/>
  <c r="E55" i="9"/>
  <c r="E54" i="9"/>
  <c r="E53" i="9"/>
  <c r="F53" i="9" s="1"/>
  <c r="E52" i="9"/>
  <c r="F52" i="9" s="1"/>
  <c r="E51" i="9"/>
  <c r="E50" i="9"/>
  <c r="F50" i="9" s="1"/>
  <c r="E49" i="9"/>
  <c r="F49" i="9" s="1"/>
  <c r="E48" i="9"/>
  <c r="E47" i="9"/>
  <c r="F47" i="9" s="1"/>
  <c r="E46" i="9"/>
  <c r="E45" i="9"/>
  <c r="F45" i="9" s="1"/>
  <c r="E44" i="9"/>
  <c r="F44" i="9" s="1"/>
  <c r="E43" i="9"/>
  <c r="E42" i="9"/>
  <c r="F42" i="9" s="1"/>
  <c r="E41" i="9"/>
  <c r="F41" i="9" s="1"/>
  <c r="E40" i="9"/>
  <c r="E39" i="9"/>
  <c r="F39" i="9" s="1"/>
  <c r="E38" i="9"/>
  <c r="F38" i="9" s="1"/>
  <c r="E37" i="9"/>
  <c r="F37" i="9" s="1"/>
  <c r="E36" i="9"/>
  <c r="F36" i="9" s="1"/>
  <c r="E35" i="9"/>
  <c r="E34" i="9"/>
  <c r="E33" i="9"/>
  <c r="F33" i="9" s="1"/>
  <c r="E32" i="9"/>
  <c r="F32" i="9" s="1"/>
  <c r="E31" i="9"/>
  <c r="E198" i="11"/>
  <c r="F198" i="11" s="1"/>
  <c r="L198" i="11" s="1"/>
  <c r="E197" i="11"/>
  <c r="F197" i="11" s="1"/>
  <c r="L197" i="11" s="1"/>
  <c r="E196" i="11"/>
  <c r="F196" i="11" s="1"/>
  <c r="L196" i="11" s="1"/>
  <c r="E195" i="11"/>
  <c r="E194" i="11"/>
  <c r="E193" i="11"/>
  <c r="E192" i="11"/>
  <c r="E191" i="11"/>
  <c r="E190" i="11"/>
  <c r="E189" i="11"/>
  <c r="F189" i="11" s="1"/>
  <c r="L189" i="11" s="1"/>
  <c r="E188" i="11"/>
  <c r="E187" i="11"/>
  <c r="E186" i="11"/>
  <c r="E185" i="11"/>
  <c r="E184" i="11"/>
  <c r="E183" i="11"/>
  <c r="E182" i="11"/>
  <c r="E181" i="11"/>
  <c r="F181" i="11" s="1"/>
  <c r="L181" i="11" s="1"/>
  <c r="E180" i="11"/>
  <c r="F180" i="11" s="1"/>
  <c r="L180" i="11" s="1"/>
  <c r="E179" i="11"/>
  <c r="E178" i="11"/>
  <c r="E177" i="11"/>
  <c r="E176" i="11"/>
  <c r="E175" i="11"/>
  <c r="E174" i="11"/>
  <c r="E173" i="11"/>
  <c r="F173" i="11" s="1"/>
  <c r="E172" i="11"/>
  <c r="E171" i="11"/>
  <c r="E170" i="11"/>
  <c r="E169" i="11"/>
  <c r="E168" i="11"/>
  <c r="E167" i="11"/>
  <c r="E166" i="11"/>
  <c r="E165" i="11"/>
  <c r="F165" i="11" s="1"/>
  <c r="L165" i="11" s="1"/>
  <c r="E164" i="11"/>
  <c r="F164" i="11" s="1"/>
  <c r="E163" i="11"/>
  <c r="E162" i="11"/>
  <c r="E161" i="11"/>
  <c r="E160" i="11"/>
  <c r="E159" i="11"/>
  <c r="E158" i="11"/>
  <c r="E157" i="11"/>
  <c r="F157" i="11" s="1"/>
  <c r="E156" i="11"/>
  <c r="E155" i="11"/>
  <c r="E154" i="11"/>
  <c r="E153" i="11"/>
  <c r="E152" i="11"/>
  <c r="E151" i="11"/>
  <c r="E150" i="11"/>
  <c r="E149" i="11"/>
  <c r="F149" i="11" s="1"/>
  <c r="E148" i="11"/>
  <c r="F148" i="11" s="1"/>
  <c r="E147" i="11"/>
  <c r="E146" i="11"/>
  <c r="E145" i="11"/>
  <c r="E144" i="11"/>
  <c r="E143" i="11"/>
  <c r="E142" i="11"/>
  <c r="E141" i="11"/>
  <c r="F141" i="11" s="1"/>
  <c r="E140" i="11"/>
  <c r="F140" i="11" s="1"/>
  <c r="E139" i="11"/>
  <c r="E138" i="11"/>
  <c r="E137" i="11"/>
  <c r="E136" i="11"/>
  <c r="E135" i="11"/>
  <c r="E134" i="11"/>
  <c r="E133" i="11"/>
  <c r="F133" i="11" s="1"/>
  <c r="E132" i="11"/>
  <c r="F132" i="11" s="1"/>
  <c r="E131" i="11"/>
  <c r="E130" i="11"/>
  <c r="E129" i="11"/>
  <c r="E128" i="11"/>
  <c r="E127" i="11"/>
  <c r="E126" i="11"/>
  <c r="E125" i="11"/>
  <c r="F125" i="11" s="1"/>
  <c r="E124" i="11"/>
  <c r="E123" i="11"/>
  <c r="E122" i="11"/>
  <c r="E121" i="11"/>
  <c r="E120" i="11"/>
  <c r="E119" i="11"/>
  <c r="E118" i="11"/>
  <c r="E117" i="11"/>
  <c r="F117" i="11" s="1"/>
  <c r="E116" i="11"/>
  <c r="F116" i="11" s="1"/>
  <c r="E115" i="11"/>
  <c r="E114" i="11"/>
  <c r="E113" i="11"/>
  <c r="E112" i="11"/>
  <c r="E111" i="11"/>
  <c r="E110" i="11"/>
  <c r="E109" i="11"/>
  <c r="F109" i="11" s="1"/>
  <c r="E108" i="11"/>
  <c r="E107" i="11"/>
  <c r="E106" i="11"/>
  <c r="E105" i="11"/>
  <c r="E104" i="11"/>
  <c r="E103" i="11"/>
  <c r="E102" i="11"/>
  <c r="E101" i="11"/>
  <c r="F101" i="11" s="1"/>
  <c r="L101" i="11" s="1"/>
  <c r="E100" i="11"/>
  <c r="F100" i="11" s="1"/>
  <c r="L100" i="11" s="1"/>
  <c r="E99" i="11"/>
  <c r="E98" i="11"/>
  <c r="E97" i="11"/>
  <c r="E96" i="11"/>
  <c r="E95" i="11"/>
  <c r="E94" i="11"/>
  <c r="E93" i="11"/>
  <c r="F93" i="11" s="1"/>
  <c r="L93" i="11" s="1"/>
  <c r="E92" i="11"/>
  <c r="F92" i="11" s="1"/>
  <c r="L92" i="11" s="1"/>
  <c r="E91" i="11"/>
  <c r="E90" i="11"/>
  <c r="E89" i="11"/>
  <c r="E88" i="11"/>
  <c r="E87" i="11"/>
  <c r="E86" i="11"/>
  <c r="E85" i="11"/>
  <c r="F85" i="11" s="1"/>
  <c r="L85" i="11" s="1"/>
  <c r="E84" i="11"/>
  <c r="F84" i="11" s="1"/>
  <c r="L84" i="11" s="1"/>
  <c r="E83" i="11"/>
  <c r="E82" i="11"/>
  <c r="E81" i="11"/>
  <c r="E80" i="11"/>
  <c r="E79" i="11"/>
  <c r="E78" i="11"/>
  <c r="E77" i="11"/>
  <c r="F77" i="11" s="1"/>
  <c r="L77" i="11" s="1"/>
  <c r="E76" i="11"/>
  <c r="F76" i="11" s="1"/>
  <c r="L76" i="11" s="1"/>
  <c r="E75" i="11"/>
  <c r="E74" i="11"/>
  <c r="E73" i="11"/>
  <c r="E72" i="11"/>
  <c r="E71" i="11"/>
  <c r="F71" i="11" s="1"/>
  <c r="L71" i="11" s="1"/>
  <c r="E70" i="11"/>
  <c r="E69" i="11"/>
  <c r="F69" i="11" s="1"/>
  <c r="L69" i="11" s="1"/>
  <c r="E68" i="11"/>
  <c r="E67" i="11"/>
  <c r="E66" i="11"/>
  <c r="E65" i="11"/>
  <c r="E64" i="11"/>
  <c r="E63" i="11"/>
  <c r="F63" i="11" s="1"/>
  <c r="L63" i="11" s="1"/>
  <c r="E62" i="11"/>
  <c r="E61" i="11"/>
  <c r="F61" i="11" s="1"/>
  <c r="L61" i="11" s="1"/>
  <c r="E60" i="11"/>
  <c r="E59" i="11"/>
  <c r="E58" i="11"/>
  <c r="E57" i="11"/>
  <c r="E56" i="11"/>
  <c r="E55" i="11"/>
  <c r="F55" i="11" s="1"/>
  <c r="L55" i="11" s="1"/>
  <c r="E54" i="11"/>
  <c r="F54" i="11" s="1"/>
  <c r="L54" i="11" s="1"/>
  <c r="E53" i="11"/>
  <c r="F53" i="11" s="1"/>
  <c r="L53" i="11" s="1"/>
  <c r="E52" i="11"/>
  <c r="F52" i="11" s="1"/>
  <c r="L52" i="11" s="1"/>
  <c r="E51" i="11"/>
  <c r="E50" i="11"/>
  <c r="E49" i="11"/>
  <c r="E48" i="11"/>
  <c r="E47" i="11"/>
  <c r="F47" i="11" s="1"/>
  <c r="L47" i="11" s="1"/>
  <c r="E46" i="11"/>
  <c r="F46" i="11" s="1"/>
  <c r="L46" i="11" s="1"/>
  <c r="E45" i="11"/>
  <c r="F45" i="11" s="1"/>
  <c r="L45" i="11" s="1"/>
  <c r="E44" i="11"/>
  <c r="F44" i="11" s="1"/>
  <c r="L44" i="11" s="1"/>
  <c r="E43" i="11"/>
  <c r="F43" i="11" s="1"/>
  <c r="L43" i="11" s="1"/>
  <c r="E42" i="11"/>
  <c r="F42" i="11" s="1"/>
  <c r="L42" i="11" s="1"/>
  <c r="E41" i="11"/>
  <c r="E40" i="11"/>
  <c r="E39" i="11"/>
  <c r="F39" i="11" s="1"/>
  <c r="L39" i="11" s="1"/>
  <c r="E38" i="11"/>
  <c r="E37" i="11"/>
  <c r="F37" i="11" s="1"/>
  <c r="L37" i="11" s="1"/>
  <c r="E36" i="11"/>
  <c r="F36" i="11" s="1"/>
  <c r="E35" i="11"/>
  <c r="E34" i="11"/>
  <c r="E33" i="11"/>
  <c r="E32" i="11"/>
  <c r="E31" i="11"/>
  <c r="F31" i="11" s="1"/>
  <c r="L31" i="11" s="1"/>
  <c r="E198" i="10"/>
  <c r="E197" i="10"/>
  <c r="F197" i="10" s="1"/>
  <c r="L197" i="10" s="1"/>
  <c r="E196" i="10"/>
  <c r="F196" i="10" s="1"/>
  <c r="L196" i="10" s="1"/>
  <c r="E195" i="10"/>
  <c r="E194" i="10"/>
  <c r="E193" i="10"/>
  <c r="E192" i="10"/>
  <c r="E191" i="10"/>
  <c r="F191" i="10" s="1"/>
  <c r="L191" i="10" s="1"/>
  <c r="E190" i="10"/>
  <c r="E189" i="10"/>
  <c r="F189" i="10" s="1"/>
  <c r="L189" i="10" s="1"/>
  <c r="E188" i="10"/>
  <c r="F188" i="10" s="1"/>
  <c r="L188" i="10" s="1"/>
  <c r="E187" i="10"/>
  <c r="E186" i="10"/>
  <c r="E185" i="10"/>
  <c r="E184" i="10"/>
  <c r="E183" i="10"/>
  <c r="F183" i="10" s="1"/>
  <c r="L183" i="10" s="1"/>
  <c r="E182" i="10"/>
  <c r="E181" i="10"/>
  <c r="F181" i="10" s="1"/>
  <c r="L181" i="10" s="1"/>
  <c r="E180" i="10"/>
  <c r="F180" i="10" s="1"/>
  <c r="L180" i="10" s="1"/>
  <c r="E179" i="10"/>
  <c r="E178" i="10"/>
  <c r="E177" i="10"/>
  <c r="E176" i="10"/>
  <c r="E175" i="10"/>
  <c r="F175" i="10" s="1"/>
  <c r="E174" i="10"/>
  <c r="E173" i="10"/>
  <c r="F173" i="10" s="1"/>
  <c r="E172" i="10"/>
  <c r="E171" i="10"/>
  <c r="E170" i="10"/>
  <c r="E169" i="10"/>
  <c r="E168" i="10"/>
  <c r="E167" i="10"/>
  <c r="F167" i="10" s="1"/>
  <c r="E166" i="10"/>
  <c r="E165" i="10"/>
  <c r="F165" i="10" s="1"/>
  <c r="E164" i="10"/>
  <c r="F164" i="10" s="1"/>
  <c r="L164" i="10" s="1"/>
  <c r="E163" i="10"/>
  <c r="E162" i="10"/>
  <c r="E161" i="10"/>
  <c r="E160" i="10"/>
  <c r="E159" i="10"/>
  <c r="F159" i="10" s="1"/>
  <c r="E158" i="10"/>
  <c r="E157" i="10"/>
  <c r="F157" i="10" s="1"/>
  <c r="E156" i="10"/>
  <c r="F156" i="10" s="1"/>
  <c r="E155" i="10"/>
  <c r="E154" i="10"/>
  <c r="E153" i="10"/>
  <c r="E152" i="10"/>
  <c r="E151" i="10"/>
  <c r="E150" i="10"/>
  <c r="E149" i="10"/>
  <c r="F149" i="10" s="1"/>
  <c r="E148" i="10"/>
  <c r="F148" i="10" s="1"/>
  <c r="E147" i="10"/>
  <c r="E146" i="10"/>
  <c r="E145" i="10"/>
  <c r="E144" i="10"/>
  <c r="E143" i="10"/>
  <c r="F143" i="10" s="1"/>
  <c r="E142" i="10"/>
  <c r="F142" i="10" s="1"/>
  <c r="E141" i="10"/>
  <c r="F141" i="10" s="1"/>
  <c r="E140" i="10"/>
  <c r="F140" i="10" s="1"/>
  <c r="E139" i="10"/>
  <c r="E138" i="10"/>
  <c r="E137" i="10"/>
  <c r="E136" i="10"/>
  <c r="E135" i="10"/>
  <c r="F135" i="10" s="1"/>
  <c r="E134" i="10"/>
  <c r="F134" i="10" s="1"/>
  <c r="E133" i="10"/>
  <c r="E132" i="10"/>
  <c r="F132" i="10" s="1"/>
  <c r="E131" i="10"/>
  <c r="E130" i="10"/>
  <c r="E129" i="10"/>
  <c r="E128" i="10"/>
  <c r="E127" i="10"/>
  <c r="F127" i="10" s="1"/>
  <c r="E126" i="10"/>
  <c r="F126" i="10" s="1"/>
  <c r="E125" i="10"/>
  <c r="F125" i="10" s="1"/>
  <c r="E124" i="10"/>
  <c r="F124" i="10" s="1"/>
  <c r="E123" i="10"/>
  <c r="E122" i="10"/>
  <c r="E121" i="10"/>
  <c r="E120" i="10"/>
  <c r="E119" i="10"/>
  <c r="F119" i="10" s="1"/>
  <c r="E118" i="10"/>
  <c r="F118" i="10" s="1"/>
  <c r="E117" i="10"/>
  <c r="F117" i="10" s="1"/>
  <c r="E116" i="10"/>
  <c r="F116" i="10" s="1"/>
  <c r="E115" i="10"/>
  <c r="E114" i="10"/>
  <c r="E113" i="10"/>
  <c r="E112" i="10"/>
  <c r="E111" i="10"/>
  <c r="F111" i="10" s="1"/>
  <c r="E110" i="10"/>
  <c r="F110" i="10" s="1"/>
  <c r="E109" i="10"/>
  <c r="F109" i="10" s="1"/>
  <c r="E108" i="10"/>
  <c r="F108" i="10" s="1"/>
  <c r="E107" i="10"/>
  <c r="E106" i="10"/>
  <c r="E105" i="10"/>
  <c r="E104" i="10"/>
  <c r="E103" i="10"/>
  <c r="F103" i="10" s="1"/>
  <c r="E102" i="10"/>
  <c r="F102" i="10" s="1"/>
  <c r="E101" i="10"/>
  <c r="F101" i="10" s="1"/>
  <c r="E100" i="10"/>
  <c r="F100" i="10" s="1"/>
  <c r="E99" i="10"/>
  <c r="E98" i="10"/>
  <c r="E97" i="10"/>
  <c r="E96" i="10"/>
  <c r="E95" i="10"/>
  <c r="F95" i="10" s="1"/>
  <c r="L95" i="10" s="1"/>
  <c r="E94" i="10"/>
  <c r="F94" i="10" s="1"/>
  <c r="E93" i="10"/>
  <c r="F93" i="10" s="1"/>
  <c r="E92" i="10"/>
  <c r="F92" i="10" s="1"/>
  <c r="L92" i="10" s="1"/>
  <c r="E91" i="10"/>
  <c r="E90" i="10"/>
  <c r="E89" i="10"/>
  <c r="E88" i="10"/>
  <c r="E87" i="10"/>
  <c r="F87" i="10" s="1"/>
  <c r="E86" i="10"/>
  <c r="F86" i="10" s="1"/>
  <c r="L86" i="10" s="1"/>
  <c r="E85" i="10"/>
  <c r="F85" i="10" s="1"/>
  <c r="L85" i="10" s="1"/>
  <c r="E84" i="10"/>
  <c r="E83" i="10"/>
  <c r="E82" i="10"/>
  <c r="E81" i="10"/>
  <c r="E80" i="10"/>
  <c r="E79" i="10"/>
  <c r="F79" i="10" s="1"/>
  <c r="E78" i="10"/>
  <c r="F78" i="10" s="1"/>
  <c r="E77" i="10"/>
  <c r="F77" i="10" s="1"/>
  <c r="E76" i="10"/>
  <c r="F76" i="10" s="1"/>
  <c r="E75" i="10"/>
  <c r="E74" i="10"/>
  <c r="E73" i="10"/>
  <c r="E72" i="10"/>
  <c r="E71" i="10"/>
  <c r="E70" i="10"/>
  <c r="F70" i="10" s="1"/>
  <c r="L70" i="10" s="1"/>
  <c r="E69" i="10"/>
  <c r="F69" i="10" s="1"/>
  <c r="E68" i="10"/>
  <c r="F68" i="10" s="1"/>
  <c r="E67" i="10"/>
  <c r="E66" i="10"/>
  <c r="E65" i="10"/>
  <c r="E64" i="10"/>
  <c r="E63" i="10"/>
  <c r="E62" i="10"/>
  <c r="F62" i="10" s="1"/>
  <c r="E61" i="10"/>
  <c r="F61" i="10" s="1"/>
  <c r="E60" i="10"/>
  <c r="F60" i="10" s="1"/>
  <c r="E59" i="10"/>
  <c r="E58" i="10"/>
  <c r="E57" i="10"/>
  <c r="E56" i="10"/>
  <c r="E55" i="10"/>
  <c r="F55" i="10" s="1"/>
  <c r="E54" i="10"/>
  <c r="F54" i="10" s="1"/>
  <c r="E53" i="10"/>
  <c r="E52" i="10"/>
  <c r="E51" i="10"/>
  <c r="E50" i="10"/>
  <c r="F50" i="10" s="1"/>
  <c r="E49" i="10"/>
  <c r="E48" i="10"/>
  <c r="E47" i="10"/>
  <c r="F47" i="10" s="1"/>
  <c r="E46" i="10"/>
  <c r="F46" i="10" s="1"/>
  <c r="E45" i="10"/>
  <c r="F45" i="10" s="1"/>
  <c r="E44" i="10"/>
  <c r="F44" i="10" s="1"/>
  <c r="E43" i="10"/>
  <c r="E42" i="10"/>
  <c r="F42" i="10" s="1"/>
  <c r="E41" i="10"/>
  <c r="E40" i="10"/>
  <c r="E39" i="10"/>
  <c r="F39" i="10" s="1"/>
  <c r="E38" i="10"/>
  <c r="F38" i="10" s="1"/>
  <c r="E37" i="10"/>
  <c r="F37" i="10" s="1"/>
  <c r="E36" i="10"/>
  <c r="F36" i="10" s="1"/>
  <c r="E35" i="10"/>
  <c r="E34" i="10"/>
  <c r="F34" i="10" s="1"/>
  <c r="E33" i="10"/>
  <c r="E32" i="10"/>
  <c r="E31" i="10"/>
  <c r="F31" i="10" s="1"/>
  <c r="D198" i="12"/>
  <c r="E198" i="12" s="1"/>
  <c r="J198" i="12" s="1"/>
  <c r="D197" i="12"/>
  <c r="E197" i="12" s="1"/>
  <c r="J197" i="12" s="1"/>
  <c r="D196" i="12"/>
  <c r="E196" i="12" s="1"/>
  <c r="J196" i="12" s="1"/>
  <c r="D195" i="12"/>
  <c r="D194" i="12"/>
  <c r="E194" i="12" s="1"/>
  <c r="J194" i="12" s="1"/>
  <c r="D193" i="12"/>
  <c r="D192" i="12"/>
  <c r="D191" i="12"/>
  <c r="D190" i="12"/>
  <c r="E190" i="12" s="1"/>
  <c r="J190" i="12" s="1"/>
  <c r="D189" i="12"/>
  <c r="E189" i="12" s="1"/>
  <c r="J189" i="12" s="1"/>
  <c r="D188" i="12"/>
  <c r="E188" i="12" s="1"/>
  <c r="J188" i="12" s="1"/>
  <c r="D187" i="12"/>
  <c r="D186" i="12"/>
  <c r="E186" i="12" s="1"/>
  <c r="J186" i="12" s="1"/>
  <c r="D185" i="12"/>
  <c r="D184" i="12"/>
  <c r="D183" i="12"/>
  <c r="D182" i="12"/>
  <c r="E182" i="12" s="1"/>
  <c r="J182" i="12" s="1"/>
  <c r="D181" i="12"/>
  <c r="E181" i="12" s="1"/>
  <c r="J181" i="12" s="1"/>
  <c r="D180" i="12"/>
  <c r="E180" i="12" s="1"/>
  <c r="J180" i="12" s="1"/>
  <c r="D179" i="12"/>
  <c r="D178" i="12"/>
  <c r="E178" i="12" s="1"/>
  <c r="J178" i="12" s="1"/>
  <c r="D177" i="12"/>
  <c r="D176" i="12"/>
  <c r="E176" i="12" s="1"/>
  <c r="J176" i="12" s="1"/>
  <c r="D175" i="12"/>
  <c r="D174" i="12"/>
  <c r="E174" i="12" s="1"/>
  <c r="D173" i="12"/>
  <c r="E173" i="12" s="1"/>
  <c r="D172" i="12"/>
  <c r="E172" i="12" s="1"/>
  <c r="D171" i="12"/>
  <c r="D170" i="12"/>
  <c r="E170" i="12" s="1"/>
  <c r="D169" i="12"/>
  <c r="D168" i="12"/>
  <c r="E168" i="12" s="1"/>
  <c r="J168" i="12" s="1"/>
  <c r="D167" i="12"/>
  <c r="D166" i="12"/>
  <c r="E166" i="12" s="1"/>
  <c r="D165" i="12"/>
  <c r="E165" i="12" s="1"/>
  <c r="J165" i="12" s="1"/>
  <c r="D164" i="12"/>
  <c r="E164" i="12" s="1"/>
  <c r="J164" i="12" s="1"/>
  <c r="D163" i="12"/>
  <c r="D162" i="12"/>
  <c r="E162" i="12" s="1"/>
  <c r="J162" i="12" s="1"/>
  <c r="D161" i="12"/>
  <c r="D160" i="12"/>
  <c r="E160" i="12" s="1"/>
  <c r="D159" i="12"/>
  <c r="D158" i="12"/>
  <c r="E158" i="12" s="1"/>
  <c r="D157" i="12"/>
  <c r="E157" i="12" s="1"/>
  <c r="D156" i="12"/>
  <c r="E156" i="12" s="1"/>
  <c r="D155" i="12"/>
  <c r="D154" i="12"/>
  <c r="E154" i="12" s="1"/>
  <c r="D153" i="12"/>
  <c r="D152" i="12"/>
  <c r="E152" i="12" s="1"/>
  <c r="D151" i="12"/>
  <c r="D150" i="12"/>
  <c r="E150" i="12" s="1"/>
  <c r="D149" i="12"/>
  <c r="D148" i="12"/>
  <c r="D147" i="12"/>
  <c r="D146" i="12"/>
  <c r="E146" i="12" s="1"/>
  <c r="D145" i="12"/>
  <c r="D144" i="12"/>
  <c r="E144" i="12" s="1"/>
  <c r="D143" i="12"/>
  <c r="D142" i="12"/>
  <c r="E142" i="12" s="1"/>
  <c r="D141" i="12"/>
  <c r="E141" i="12" s="1"/>
  <c r="D140" i="12"/>
  <c r="E140" i="12" s="1"/>
  <c r="D139" i="12"/>
  <c r="D138" i="12"/>
  <c r="E138" i="12" s="1"/>
  <c r="D137" i="12"/>
  <c r="D136" i="12"/>
  <c r="E136" i="12" s="1"/>
  <c r="D135" i="12"/>
  <c r="D134" i="12"/>
  <c r="E134" i="12" s="1"/>
  <c r="D133" i="12"/>
  <c r="E133" i="12" s="1"/>
  <c r="D132" i="12"/>
  <c r="E132" i="12" s="1"/>
  <c r="D131" i="12"/>
  <c r="D130" i="12"/>
  <c r="E130" i="12" s="1"/>
  <c r="D129" i="12"/>
  <c r="D128" i="12"/>
  <c r="E128" i="12" s="1"/>
  <c r="D127" i="12"/>
  <c r="D126" i="12"/>
  <c r="E126" i="12" s="1"/>
  <c r="D125" i="12"/>
  <c r="E125" i="12" s="1"/>
  <c r="D124" i="12"/>
  <c r="E124" i="12" s="1"/>
  <c r="D123" i="12"/>
  <c r="D122" i="12"/>
  <c r="E122" i="12" s="1"/>
  <c r="D121" i="12"/>
  <c r="D120" i="12"/>
  <c r="E120" i="12" s="1"/>
  <c r="D119" i="12"/>
  <c r="D118" i="12"/>
  <c r="E118" i="12" s="1"/>
  <c r="D117" i="12"/>
  <c r="E117" i="12" s="1"/>
  <c r="D116" i="12"/>
  <c r="E116" i="12" s="1"/>
  <c r="D115" i="12"/>
  <c r="D114" i="12"/>
  <c r="E114" i="12" s="1"/>
  <c r="D113" i="12"/>
  <c r="D112" i="12"/>
  <c r="E112" i="12" s="1"/>
  <c r="D111" i="12"/>
  <c r="D110" i="12"/>
  <c r="E110" i="12" s="1"/>
  <c r="D109" i="12"/>
  <c r="E109" i="12" s="1"/>
  <c r="J109" i="12" s="1"/>
  <c r="D108" i="12"/>
  <c r="E108" i="12" s="1"/>
  <c r="J108" i="12" s="1"/>
  <c r="D107" i="12"/>
  <c r="D106" i="12"/>
  <c r="E106" i="12" s="1"/>
  <c r="D105" i="12"/>
  <c r="D104" i="12"/>
  <c r="E104" i="12" s="1"/>
  <c r="D103" i="12"/>
  <c r="D102" i="12"/>
  <c r="E102" i="12" s="1"/>
  <c r="J102" i="12" s="1"/>
  <c r="D101" i="12"/>
  <c r="E101" i="12" s="1"/>
  <c r="J101" i="12" s="1"/>
  <c r="D100" i="12"/>
  <c r="E100" i="12" s="1"/>
  <c r="J100" i="12" s="1"/>
  <c r="D99" i="12"/>
  <c r="D98" i="12"/>
  <c r="E98" i="12" s="1"/>
  <c r="D97" i="12"/>
  <c r="D96" i="12"/>
  <c r="E96" i="12" s="1"/>
  <c r="J96" i="12" s="1"/>
  <c r="D95" i="12"/>
  <c r="D94" i="12"/>
  <c r="E94" i="12" s="1"/>
  <c r="D93" i="12"/>
  <c r="E93" i="12" s="1"/>
  <c r="D92" i="12"/>
  <c r="E92" i="12" s="1"/>
  <c r="D91" i="12"/>
  <c r="D90" i="12"/>
  <c r="E90" i="12" s="1"/>
  <c r="J90" i="12" s="1"/>
  <c r="D89" i="12"/>
  <c r="D88" i="12"/>
  <c r="E88" i="12" s="1"/>
  <c r="J88" i="12" s="1"/>
  <c r="D87" i="12"/>
  <c r="D86" i="12"/>
  <c r="E86" i="12" s="1"/>
  <c r="J86" i="12" s="1"/>
  <c r="D85" i="12"/>
  <c r="E85" i="12" s="1"/>
  <c r="J85" i="12" s="1"/>
  <c r="D84" i="12"/>
  <c r="E84" i="12" s="1"/>
  <c r="J84" i="12" s="1"/>
  <c r="D83" i="12"/>
  <c r="D82" i="12"/>
  <c r="E82" i="12" s="1"/>
  <c r="D81" i="12"/>
  <c r="D80" i="12"/>
  <c r="E80" i="12" s="1"/>
  <c r="J80" i="12" s="1"/>
  <c r="D79" i="12"/>
  <c r="D78" i="12"/>
  <c r="E78" i="12" s="1"/>
  <c r="D77" i="12"/>
  <c r="E77" i="12" s="1"/>
  <c r="D76" i="12"/>
  <c r="E76" i="12" s="1"/>
  <c r="J76" i="12" s="1"/>
  <c r="D75" i="12"/>
  <c r="D74" i="12"/>
  <c r="E74" i="12" s="1"/>
  <c r="D73" i="12"/>
  <c r="D72" i="12"/>
  <c r="E72" i="12" s="1"/>
  <c r="D71" i="12"/>
  <c r="D70" i="12"/>
  <c r="E70" i="12" s="1"/>
  <c r="J70" i="12" s="1"/>
  <c r="D69" i="12"/>
  <c r="E69" i="12" s="1"/>
  <c r="J69" i="12" s="1"/>
  <c r="D68" i="12"/>
  <c r="E68" i="12" s="1"/>
  <c r="J68" i="12" s="1"/>
  <c r="D67" i="12"/>
  <c r="D66" i="12"/>
  <c r="E66" i="12" s="1"/>
  <c r="J66" i="12" s="1"/>
  <c r="D65" i="12"/>
  <c r="D64" i="12"/>
  <c r="E64" i="12" s="1"/>
  <c r="J64" i="12" s="1"/>
  <c r="D63" i="12"/>
  <c r="E63" i="12" s="1"/>
  <c r="J63" i="12" s="1"/>
  <c r="D62" i="12"/>
  <c r="E62" i="12" s="1"/>
  <c r="D61" i="12"/>
  <c r="E61" i="12" s="1"/>
  <c r="D60" i="12"/>
  <c r="E60" i="12" s="1"/>
  <c r="J60" i="12" s="1"/>
  <c r="D59" i="12"/>
  <c r="D58" i="12"/>
  <c r="E58" i="12" s="1"/>
  <c r="D57" i="12"/>
  <c r="D56" i="12"/>
  <c r="E56" i="12" s="1"/>
  <c r="J56" i="12" s="1"/>
  <c r="D55" i="12"/>
  <c r="E55" i="12" s="1"/>
  <c r="J55" i="12" s="1"/>
  <c r="D54" i="12"/>
  <c r="E54" i="12" s="1"/>
  <c r="D53" i="12"/>
  <c r="E53" i="12" s="1"/>
  <c r="J53" i="12" s="1"/>
  <c r="D52" i="12"/>
  <c r="E52" i="12" s="1"/>
  <c r="J52" i="12" s="1"/>
  <c r="D51" i="12"/>
  <c r="E51" i="12" s="1"/>
  <c r="J51" i="12" s="1"/>
  <c r="D50" i="12"/>
  <c r="E50" i="12" s="1"/>
  <c r="J50" i="12" s="1"/>
  <c r="D49" i="12"/>
  <c r="D48" i="12"/>
  <c r="E48" i="12" s="1"/>
  <c r="D47" i="12"/>
  <c r="E47" i="12" s="1"/>
  <c r="J47" i="12" s="1"/>
  <c r="D46" i="12"/>
  <c r="E46" i="12" s="1"/>
  <c r="J46" i="12" s="1"/>
  <c r="D45" i="12"/>
  <c r="E45" i="12" s="1"/>
  <c r="D44" i="12"/>
  <c r="E44" i="12" s="1"/>
  <c r="D43" i="12"/>
  <c r="D42" i="12"/>
  <c r="E42" i="12" s="1"/>
  <c r="D41" i="12"/>
  <c r="E41" i="12" s="1"/>
  <c r="J41" i="12" s="1"/>
  <c r="D40" i="12"/>
  <c r="E40" i="12" s="1"/>
  <c r="J40" i="12" s="1"/>
  <c r="D39" i="12"/>
  <c r="E39" i="12" s="1"/>
  <c r="J39" i="12" s="1"/>
  <c r="D38" i="12"/>
  <c r="E38" i="12" s="1"/>
  <c r="J38" i="12" s="1"/>
  <c r="D37" i="12"/>
  <c r="E37" i="12" s="1"/>
  <c r="D36" i="12"/>
  <c r="E36" i="12" s="1"/>
  <c r="J36" i="12" s="1"/>
  <c r="D35" i="12"/>
  <c r="E35" i="12" s="1"/>
  <c r="D34" i="12"/>
  <c r="D33" i="12"/>
  <c r="E33" i="12" s="1"/>
  <c r="D32" i="12"/>
  <c r="E32" i="12" s="1"/>
  <c r="D31" i="12"/>
  <c r="E31" i="12" s="1"/>
  <c r="J31" i="12" s="1"/>
  <c r="E198" i="17"/>
  <c r="F198" i="17" s="1"/>
  <c r="L198" i="17" s="1"/>
  <c r="E197" i="17"/>
  <c r="F197" i="17" s="1"/>
  <c r="L197" i="17" s="1"/>
  <c r="E196" i="17"/>
  <c r="F196" i="17" s="1"/>
  <c r="L196" i="17" s="1"/>
  <c r="E195" i="17"/>
  <c r="F195" i="17" s="1"/>
  <c r="L195" i="17" s="1"/>
  <c r="E194" i="17"/>
  <c r="F194" i="17" s="1"/>
  <c r="L194" i="17" s="1"/>
  <c r="E193" i="17"/>
  <c r="E192" i="17"/>
  <c r="F192" i="17" s="1"/>
  <c r="L192" i="17" s="1"/>
  <c r="E191" i="17"/>
  <c r="E190" i="17"/>
  <c r="F190" i="17" s="1"/>
  <c r="L190" i="17" s="1"/>
  <c r="E189" i="17"/>
  <c r="F189" i="17" s="1"/>
  <c r="L189" i="17" s="1"/>
  <c r="E188" i="17"/>
  <c r="F188" i="17" s="1"/>
  <c r="L188" i="17" s="1"/>
  <c r="E187" i="17"/>
  <c r="E186" i="17"/>
  <c r="E185" i="17"/>
  <c r="E184" i="17"/>
  <c r="F184" i="17" s="1"/>
  <c r="L184" i="17" s="1"/>
  <c r="E183" i="17"/>
  <c r="E182" i="17"/>
  <c r="E181" i="17"/>
  <c r="F181" i="17" s="1"/>
  <c r="L181" i="17" s="1"/>
  <c r="E180" i="17"/>
  <c r="F180" i="17" s="1"/>
  <c r="L180" i="17" s="1"/>
  <c r="E179" i="17"/>
  <c r="E178" i="17"/>
  <c r="E177" i="17"/>
  <c r="E176" i="17"/>
  <c r="F176" i="17" s="1"/>
  <c r="E175" i="17"/>
  <c r="E174" i="17"/>
  <c r="F174" i="17" s="1"/>
  <c r="L174" i="17" s="1"/>
  <c r="E173" i="17"/>
  <c r="F173" i="17" s="1"/>
  <c r="L173" i="17" s="1"/>
  <c r="E172" i="17"/>
  <c r="F172" i="17" s="1"/>
  <c r="L172" i="17" s="1"/>
  <c r="E171" i="17"/>
  <c r="F171" i="17" s="1"/>
  <c r="L171" i="17" s="1"/>
  <c r="E170" i="17"/>
  <c r="F170" i="17" s="1"/>
  <c r="L170" i="17" s="1"/>
  <c r="E169" i="17"/>
  <c r="E168" i="17"/>
  <c r="F168" i="17" s="1"/>
  <c r="L168" i="17" s="1"/>
  <c r="E167" i="17"/>
  <c r="E166" i="17"/>
  <c r="F166" i="17" s="1"/>
  <c r="L166" i="17" s="1"/>
  <c r="E165" i="17"/>
  <c r="F165" i="17" s="1"/>
  <c r="L165" i="17" s="1"/>
  <c r="E164" i="17"/>
  <c r="F164" i="17" s="1"/>
  <c r="L164" i="17" s="1"/>
  <c r="E163" i="17"/>
  <c r="F163" i="17" s="1"/>
  <c r="L163" i="17" s="1"/>
  <c r="E162" i="17"/>
  <c r="E161" i="17"/>
  <c r="E160" i="17"/>
  <c r="F160" i="17" s="1"/>
  <c r="L160" i="17" s="1"/>
  <c r="E159" i="17"/>
  <c r="E158" i="17"/>
  <c r="F158" i="17" s="1"/>
  <c r="L158" i="17" s="1"/>
  <c r="E157" i="17"/>
  <c r="F157" i="17" s="1"/>
  <c r="L157" i="17" s="1"/>
  <c r="E156" i="17"/>
  <c r="F156" i="17" s="1"/>
  <c r="E155" i="17"/>
  <c r="F155" i="17" s="1"/>
  <c r="L155" i="17" s="1"/>
  <c r="E154" i="17"/>
  <c r="F154" i="17" s="1"/>
  <c r="L154" i="17" s="1"/>
  <c r="E153" i="17"/>
  <c r="E152" i="17"/>
  <c r="F152" i="17" s="1"/>
  <c r="E151" i="17"/>
  <c r="E150" i="17"/>
  <c r="F150" i="17" s="1"/>
  <c r="L150" i="17" s="1"/>
  <c r="E149" i="17"/>
  <c r="F149" i="17" s="1"/>
  <c r="L149" i="17" s="1"/>
  <c r="E148" i="17"/>
  <c r="F148" i="17" s="1"/>
  <c r="E147" i="17"/>
  <c r="F147" i="17" s="1"/>
  <c r="E146" i="17"/>
  <c r="E145" i="17"/>
  <c r="E144" i="17"/>
  <c r="F144" i="17" s="1"/>
  <c r="E143" i="17"/>
  <c r="E142" i="17"/>
  <c r="F142" i="17" s="1"/>
  <c r="E141" i="17"/>
  <c r="F141" i="17" s="1"/>
  <c r="E140" i="17"/>
  <c r="F140" i="17" s="1"/>
  <c r="E139" i="17"/>
  <c r="F139" i="17" s="1"/>
  <c r="E138" i="17"/>
  <c r="E137" i="17"/>
  <c r="E136" i="17"/>
  <c r="F136" i="17" s="1"/>
  <c r="E135" i="17"/>
  <c r="E134" i="17"/>
  <c r="F134" i="17" s="1"/>
  <c r="E133" i="17"/>
  <c r="F133" i="17" s="1"/>
  <c r="E132" i="17"/>
  <c r="F132" i="17" s="1"/>
  <c r="E131" i="17"/>
  <c r="F131" i="17" s="1"/>
  <c r="E130" i="17"/>
  <c r="E129" i="17"/>
  <c r="E128" i="17"/>
  <c r="F128" i="17" s="1"/>
  <c r="E127" i="17"/>
  <c r="E126" i="17"/>
  <c r="F126" i="17" s="1"/>
  <c r="E125" i="17"/>
  <c r="F125" i="17" s="1"/>
  <c r="E124" i="17"/>
  <c r="F124" i="17" s="1"/>
  <c r="E123" i="17"/>
  <c r="E122" i="17"/>
  <c r="E121" i="17"/>
  <c r="E120" i="17"/>
  <c r="F120" i="17" s="1"/>
  <c r="E119" i="17"/>
  <c r="E118" i="17"/>
  <c r="F118" i="17" s="1"/>
  <c r="E117" i="17"/>
  <c r="F117" i="17" s="1"/>
  <c r="E116" i="17"/>
  <c r="F116" i="17" s="1"/>
  <c r="E115" i="17"/>
  <c r="E114" i="17"/>
  <c r="E113" i="17"/>
  <c r="E112" i="17"/>
  <c r="F112" i="17" s="1"/>
  <c r="L112" i="17" s="1"/>
  <c r="E111" i="17"/>
  <c r="E110" i="17"/>
  <c r="F110" i="17" s="1"/>
  <c r="L110" i="17" s="1"/>
  <c r="E109" i="17"/>
  <c r="F109" i="17" s="1"/>
  <c r="L109" i="17" s="1"/>
  <c r="E108" i="17"/>
  <c r="E107" i="17"/>
  <c r="E106" i="17"/>
  <c r="E105" i="17"/>
  <c r="E104" i="17"/>
  <c r="F104" i="17" s="1"/>
  <c r="L104" i="17" s="1"/>
  <c r="E103" i="17"/>
  <c r="E102" i="17"/>
  <c r="F102" i="17" s="1"/>
  <c r="L102" i="17" s="1"/>
  <c r="E101" i="17"/>
  <c r="F101" i="17" s="1"/>
  <c r="L101" i="17" s="1"/>
  <c r="E100" i="17"/>
  <c r="F100" i="17" s="1"/>
  <c r="L100" i="17" s="1"/>
  <c r="E99" i="17"/>
  <c r="E98" i="17"/>
  <c r="E97" i="17"/>
  <c r="E96" i="17"/>
  <c r="F96" i="17" s="1"/>
  <c r="L96" i="17" s="1"/>
  <c r="E95" i="17"/>
  <c r="E94" i="17"/>
  <c r="F94" i="17" s="1"/>
  <c r="L94" i="17" s="1"/>
  <c r="E93" i="17"/>
  <c r="F93" i="17" s="1"/>
  <c r="L93" i="17" s="1"/>
  <c r="E92" i="17"/>
  <c r="F92" i="17" s="1"/>
  <c r="L92" i="17" s="1"/>
  <c r="E91" i="17"/>
  <c r="E90" i="17"/>
  <c r="E89" i="17"/>
  <c r="E88" i="17"/>
  <c r="F88" i="17" s="1"/>
  <c r="L88" i="17" s="1"/>
  <c r="E87" i="17"/>
  <c r="E86" i="17"/>
  <c r="F86" i="17" s="1"/>
  <c r="L86" i="17" s="1"/>
  <c r="E85" i="17"/>
  <c r="F85" i="17" s="1"/>
  <c r="L85" i="17" s="1"/>
  <c r="E84" i="17"/>
  <c r="E83" i="17"/>
  <c r="F83" i="17" s="1"/>
  <c r="L83" i="17" s="1"/>
  <c r="E82" i="17"/>
  <c r="E81" i="17"/>
  <c r="E80" i="17"/>
  <c r="F80" i="17" s="1"/>
  <c r="L80" i="17" s="1"/>
  <c r="E79" i="17"/>
  <c r="E78" i="17"/>
  <c r="F78" i="17" s="1"/>
  <c r="L78" i="17" s="1"/>
  <c r="E77" i="17"/>
  <c r="F77" i="17" s="1"/>
  <c r="L77" i="17" s="1"/>
  <c r="E76" i="17"/>
  <c r="F76" i="17" s="1"/>
  <c r="L76" i="17" s="1"/>
  <c r="E75" i="17"/>
  <c r="F75" i="17" s="1"/>
  <c r="L75" i="17" s="1"/>
  <c r="E74" i="17"/>
  <c r="E73" i="17"/>
  <c r="E72" i="17"/>
  <c r="F72" i="17" s="1"/>
  <c r="L72" i="17" s="1"/>
  <c r="E71" i="17"/>
  <c r="E70" i="17"/>
  <c r="F70" i="17" s="1"/>
  <c r="L70" i="17" s="1"/>
  <c r="E69" i="17"/>
  <c r="F69" i="17" s="1"/>
  <c r="L69" i="17" s="1"/>
  <c r="E68" i="17"/>
  <c r="F68" i="17" s="1"/>
  <c r="L68" i="17" s="1"/>
  <c r="E67" i="17"/>
  <c r="F67" i="17" s="1"/>
  <c r="L67" i="17" s="1"/>
  <c r="E66" i="17"/>
  <c r="E65" i="17"/>
  <c r="E64" i="17"/>
  <c r="F64" i="17" s="1"/>
  <c r="E63" i="17"/>
  <c r="E62" i="17"/>
  <c r="F62" i="17" s="1"/>
  <c r="L62" i="17" s="1"/>
  <c r="E61" i="17"/>
  <c r="F61" i="17" s="1"/>
  <c r="L61" i="17" s="1"/>
  <c r="E60" i="17"/>
  <c r="F60" i="17" s="1"/>
  <c r="L60" i="17" s="1"/>
  <c r="E59" i="17"/>
  <c r="F59" i="17" s="1"/>
  <c r="L59" i="17" s="1"/>
  <c r="E58" i="17"/>
  <c r="E57" i="17"/>
  <c r="E56" i="17"/>
  <c r="F56" i="17" s="1"/>
  <c r="L56" i="17" s="1"/>
  <c r="E55" i="17"/>
  <c r="E54" i="17"/>
  <c r="F54" i="17" s="1"/>
  <c r="E53" i="17"/>
  <c r="F53" i="17" s="1"/>
  <c r="L53" i="17" s="1"/>
  <c r="E52" i="17"/>
  <c r="F52" i="17" s="1"/>
  <c r="L52" i="17" s="1"/>
  <c r="E51" i="17"/>
  <c r="F51" i="17" s="1"/>
  <c r="L51" i="17" s="1"/>
  <c r="E50" i="17"/>
  <c r="E49" i="17"/>
  <c r="E48" i="17"/>
  <c r="F48" i="17" s="1"/>
  <c r="L48" i="17" s="1"/>
  <c r="E47" i="17"/>
  <c r="E46" i="17"/>
  <c r="F46" i="17" s="1"/>
  <c r="E45" i="17"/>
  <c r="F45" i="17" s="1"/>
  <c r="L45" i="17" s="1"/>
  <c r="E44" i="17"/>
  <c r="F44" i="17" s="1"/>
  <c r="L44" i="17" s="1"/>
  <c r="E43" i="17"/>
  <c r="F43" i="17" s="1"/>
  <c r="E42" i="17"/>
  <c r="E41" i="17"/>
  <c r="E40" i="17"/>
  <c r="F40" i="17" s="1"/>
  <c r="L40" i="17" s="1"/>
  <c r="E39" i="17"/>
  <c r="E38" i="17"/>
  <c r="F38" i="17" s="1"/>
  <c r="L38" i="17" s="1"/>
  <c r="E37" i="17"/>
  <c r="F37" i="17" s="1"/>
  <c r="L37" i="17" s="1"/>
  <c r="E36" i="17"/>
  <c r="F36" i="17" s="1"/>
  <c r="E35" i="17"/>
  <c r="F35" i="17" s="1"/>
  <c r="L35" i="17" s="1"/>
  <c r="E34" i="17"/>
  <c r="E33" i="17"/>
  <c r="E32" i="17"/>
  <c r="F32" i="17" s="1"/>
  <c r="L32" i="17" s="1"/>
  <c r="E31" i="17"/>
  <c r="E5" i="17"/>
  <c r="F5" i="17" s="1"/>
  <c r="L5" i="17" s="1"/>
  <c r="E6" i="17"/>
  <c r="F6" i="17" s="1"/>
  <c r="E7" i="17"/>
  <c r="F7" i="17" s="1"/>
  <c r="E8" i="17"/>
  <c r="F8" i="17" s="1"/>
  <c r="E9" i="17"/>
  <c r="E10" i="17"/>
  <c r="E11" i="17"/>
  <c r="F11" i="17" s="1"/>
  <c r="E12" i="17"/>
  <c r="E13" i="17"/>
  <c r="F13" i="17" s="1"/>
  <c r="L13" i="17" s="1"/>
  <c r="E14" i="17"/>
  <c r="F14" i="17" s="1"/>
  <c r="E15" i="17"/>
  <c r="F15" i="17" s="1"/>
  <c r="L15" i="17" s="1"/>
  <c r="E16" i="17"/>
  <c r="E17" i="17"/>
  <c r="E18" i="17"/>
  <c r="E19" i="17"/>
  <c r="F19" i="17" s="1"/>
  <c r="L19" i="17" s="1"/>
  <c r="E20" i="17"/>
  <c r="E21" i="17"/>
  <c r="F21" i="17" s="1"/>
  <c r="E22" i="17"/>
  <c r="F22" i="17" s="1"/>
  <c r="L22" i="17" s="1"/>
  <c r="E23" i="17"/>
  <c r="F23" i="17" s="1"/>
  <c r="L23" i="17" s="1"/>
  <c r="E24" i="17"/>
  <c r="F24" i="17" s="1"/>
  <c r="L24" i="17" s="1"/>
  <c r="E25" i="17"/>
  <c r="E26" i="17"/>
  <c r="E27" i="17"/>
  <c r="F27" i="17" s="1"/>
  <c r="L27" i="17" s="1"/>
  <c r="E28" i="17"/>
  <c r="E29" i="17"/>
  <c r="F29" i="17" s="1"/>
  <c r="L29" i="17" s="1"/>
  <c r="E30" i="17"/>
  <c r="F30" i="17" s="1"/>
  <c r="L30" i="17" s="1"/>
  <c r="E4" i="17"/>
  <c r="E5" i="10"/>
  <c r="F5" i="10" s="1"/>
  <c r="E6" i="10"/>
  <c r="E7" i="10"/>
  <c r="F7" i="10" s="1"/>
  <c r="E8" i="10"/>
  <c r="E9" i="10"/>
  <c r="E10" i="10"/>
  <c r="F10" i="10" s="1"/>
  <c r="E11" i="10"/>
  <c r="F11" i="10" s="1"/>
  <c r="E12" i="10"/>
  <c r="E13" i="10"/>
  <c r="F13" i="10" s="1"/>
  <c r="E14" i="10"/>
  <c r="E15" i="10"/>
  <c r="F15" i="10" s="1"/>
  <c r="E16" i="10"/>
  <c r="E17" i="10"/>
  <c r="E18" i="10"/>
  <c r="F18" i="10" s="1"/>
  <c r="E19" i="10"/>
  <c r="F19" i="10" s="1"/>
  <c r="E20" i="10"/>
  <c r="F20" i="10" s="1"/>
  <c r="E21" i="10"/>
  <c r="F21" i="10" s="1"/>
  <c r="E22" i="10"/>
  <c r="E23" i="10"/>
  <c r="F23" i="10" s="1"/>
  <c r="E24" i="10"/>
  <c r="E25" i="10"/>
  <c r="E26" i="10"/>
  <c r="E27" i="10"/>
  <c r="F27" i="10" s="1"/>
  <c r="E28" i="10"/>
  <c r="F28" i="10" s="1"/>
  <c r="E29" i="10"/>
  <c r="F29" i="10" s="1"/>
  <c r="E30" i="10"/>
  <c r="E4" i="10"/>
  <c r="E5" i="9"/>
  <c r="E6" i="9"/>
  <c r="F6" i="9" s="1"/>
  <c r="E7" i="9"/>
  <c r="E8" i="9"/>
  <c r="F8" i="9" s="1"/>
  <c r="E9" i="9"/>
  <c r="F9" i="9" s="1"/>
  <c r="E10" i="9"/>
  <c r="E11" i="9"/>
  <c r="F11" i="9" s="1"/>
  <c r="E12" i="9"/>
  <c r="F12" i="9" s="1"/>
  <c r="E13" i="9"/>
  <c r="E14" i="9"/>
  <c r="F14" i="9" s="1"/>
  <c r="E15" i="9"/>
  <c r="E16" i="9"/>
  <c r="F16" i="9" s="1"/>
  <c r="E17" i="9"/>
  <c r="F17" i="9" s="1"/>
  <c r="E18" i="9"/>
  <c r="E19" i="9"/>
  <c r="F19" i="9" s="1"/>
  <c r="E20" i="9"/>
  <c r="F20" i="9" s="1"/>
  <c r="E21" i="9"/>
  <c r="E22" i="9"/>
  <c r="F22" i="9" s="1"/>
  <c r="E23" i="9"/>
  <c r="E24" i="9"/>
  <c r="F24" i="9" s="1"/>
  <c r="E25" i="9"/>
  <c r="F25" i="9" s="1"/>
  <c r="E26" i="9"/>
  <c r="E27" i="9"/>
  <c r="F27" i="9" s="1"/>
  <c r="E28" i="9"/>
  <c r="F28" i="9" s="1"/>
  <c r="E29" i="9"/>
  <c r="E30" i="9"/>
  <c r="E4" i="9"/>
  <c r="A178" i="17"/>
  <c r="K178" i="17" s="1"/>
  <c r="B178" i="17"/>
  <c r="C178" i="17"/>
  <c r="F178" i="17"/>
  <c r="L178" i="17" s="1"/>
  <c r="G178" i="17"/>
  <c r="H178" i="17" s="1"/>
  <c r="A179" i="17"/>
  <c r="B179" i="17"/>
  <c r="C179" i="17"/>
  <c r="F179" i="17"/>
  <c r="L179" i="17" s="1"/>
  <c r="G179" i="17"/>
  <c r="H179" i="17" s="1"/>
  <c r="A180" i="17"/>
  <c r="K180" i="17" s="1"/>
  <c r="B180" i="17"/>
  <c r="C180" i="17"/>
  <c r="D180" i="17" s="1"/>
  <c r="G180" i="17"/>
  <c r="H180" i="17" s="1"/>
  <c r="A181" i="17"/>
  <c r="B181" i="17"/>
  <c r="C181" i="17"/>
  <c r="D181" i="17" s="1"/>
  <c r="G181" i="17"/>
  <c r="H181" i="17" s="1"/>
  <c r="A182" i="17"/>
  <c r="K182" i="17" s="1"/>
  <c r="B182" i="17"/>
  <c r="C182" i="17"/>
  <c r="F182" i="17"/>
  <c r="L182" i="17" s="1"/>
  <c r="G182" i="17"/>
  <c r="H182" i="17" s="1"/>
  <c r="A183" i="17"/>
  <c r="B183" i="17"/>
  <c r="C183" i="17"/>
  <c r="F183" i="17"/>
  <c r="L183" i="17" s="1"/>
  <c r="G183" i="17"/>
  <c r="H183" i="17" s="1"/>
  <c r="A184" i="17"/>
  <c r="B184" i="17"/>
  <c r="C184" i="17"/>
  <c r="G184" i="17"/>
  <c r="H184" i="17" s="1"/>
  <c r="A185" i="17"/>
  <c r="B185" i="17"/>
  <c r="C185" i="17"/>
  <c r="D185" i="17" s="1"/>
  <c r="F185" i="17"/>
  <c r="L185" i="17" s="1"/>
  <c r="G185" i="17"/>
  <c r="H185" i="17" s="1"/>
  <c r="A186" i="17"/>
  <c r="B186" i="17"/>
  <c r="C186" i="17"/>
  <c r="D186" i="17" s="1"/>
  <c r="F186" i="17"/>
  <c r="L186" i="17" s="1"/>
  <c r="G186" i="17"/>
  <c r="H186" i="17" s="1"/>
  <c r="A187" i="17"/>
  <c r="B187" i="17"/>
  <c r="C187" i="17"/>
  <c r="D187" i="17" s="1"/>
  <c r="F187" i="17"/>
  <c r="L187" i="17" s="1"/>
  <c r="G187" i="17"/>
  <c r="H187" i="17" s="1"/>
  <c r="A188" i="17"/>
  <c r="B188" i="17"/>
  <c r="C188" i="17"/>
  <c r="G188" i="17"/>
  <c r="H188" i="17" s="1"/>
  <c r="A189" i="17"/>
  <c r="B189" i="17"/>
  <c r="C189" i="17"/>
  <c r="G189" i="17"/>
  <c r="H189" i="17" s="1"/>
  <c r="A190" i="17"/>
  <c r="B190" i="17"/>
  <c r="C190" i="17"/>
  <c r="G190" i="17"/>
  <c r="H190" i="17" s="1"/>
  <c r="A191" i="17"/>
  <c r="B191" i="17"/>
  <c r="C191" i="17"/>
  <c r="D191" i="17" s="1"/>
  <c r="F191" i="17"/>
  <c r="L191" i="17" s="1"/>
  <c r="G191" i="17"/>
  <c r="H191" i="17" s="1"/>
  <c r="A192" i="17"/>
  <c r="B192" i="17"/>
  <c r="C192" i="17"/>
  <c r="D192" i="17" s="1"/>
  <c r="G192" i="17"/>
  <c r="H192" i="17" s="1"/>
  <c r="A193" i="17"/>
  <c r="B193" i="17"/>
  <c r="C193" i="17"/>
  <c r="D193" i="17" s="1"/>
  <c r="F193" i="17"/>
  <c r="L193" i="17" s="1"/>
  <c r="G193" i="17"/>
  <c r="H193" i="17" s="1"/>
  <c r="A194" i="17"/>
  <c r="B194" i="17"/>
  <c r="C194" i="17"/>
  <c r="G194" i="17"/>
  <c r="H194" i="17" s="1"/>
  <c r="A195" i="17"/>
  <c r="B195" i="17"/>
  <c r="C195" i="17"/>
  <c r="D195" i="17" s="1"/>
  <c r="G195" i="17"/>
  <c r="H195" i="17" s="1"/>
  <c r="A196" i="17"/>
  <c r="B196" i="17"/>
  <c r="C196" i="17"/>
  <c r="D196" i="17" s="1"/>
  <c r="G196" i="17"/>
  <c r="H196" i="17" s="1"/>
  <c r="A197" i="17"/>
  <c r="B197" i="17"/>
  <c r="C197" i="17"/>
  <c r="D197" i="17" s="1"/>
  <c r="G197" i="17"/>
  <c r="H197" i="17" s="1"/>
  <c r="A198" i="17"/>
  <c r="B198" i="17"/>
  <c r="C198" i="17"/>
  <c r="G198" i="17"/>
  <c r="H198" i="17" s="1"/>
  <c r="A153" i="17"/>
  <c r="B153" i="17"/>
  <c r="C153" i="17"/>
  <c r="F153" i="17"/>
  <c r="L153" i="17" s="1"/>
  <c r="G153" i="17"/>
  <c r="H153" i="17" s="1"/>
  <c r="A154" i="17"/>
  <c r="B154" i="17"/>
  <c r="C154" i="17"/>
  <c r="D154" i="17" s="1"/>
  <c r="G154" i="17"/>
  <c r="H154" i="17" s="1"/>
  <c r="A155" i="17"/>
  <c r="B155" i="17"/>
  <c r="C155" i="17"/>
  <c r="D155" i="17" s="1"/>
  <c r="G155" i="17"/>
  <c r="H155" i="17" s="1"/>
  <c r="A156" i="17"/>
  <c r="K156" i="17" s="1"/>
  <c r="B156" i="17"/>
  <c r="C156" i="17"/>
  <c r="G156" i="17"/>
  <c r="H156" i="17" s="1"/>
  <c r="A157" i="17"/>
  <c r="B157" i="17"/>
  <c r="C157" i="17"/>
  <c r="D157" i="17" s="1"/>
  <c r="G157" i="17"/>
  <c r="H157" i="17" s="1"/>
  <c r="A158" i="17"/>
  <c r="B158" i="17"/>
  <c r="C158" i="17"/>
  <c r="D158" i="17" s="1"/>
  <c r="G158" i="17"/>
  <c r="H158" i="17" s="1"/>
  <c r="A159" i="17"/>
  <c r="B159" i="17"/>
  <c r="C159" i="17"/>
  <c r="F159" i="17"/>
  <c r="L159" i="17" s="1"/>
  <c r="G159" i="17"/>
  <c r="H159" i="17" s="1"/>
  <c r="A160" i="17"/>
  <c r="B160" i="17"/>
  <c r="C160" i="17"/>
  <c r="D160" i="17" s="1"/>
  <c r="G160" i="17"/>
  <c r="H160" i="17" s="1"/>
  <c r="A161" i="17"/>
  <c r="B161" i="17"/>
  <c r="C161" i="17"/>
  <c r="F161" i="17"/>
  <c r="L161" i="17" s="1"/>
  <c r="G161" i="17"/>
  <c r="H161" i="17" s="1"/>
  <c r="A162" i="17"/>
  <c r="B162" i="17"/>
  <c r="C162" i="17"/>
  <c r="F162" i="17"/>
  <c r="L162" i="17" s="1"/>
  <c r="G162" i="17"/>
  <c r="H162" i="17" s="1"/>
  <c r="A163" i="17"/>
  <c r="B163" i="17"/>
  <c r="C163" i="17"/>
  <c r="D163" i="17" s="1"/>
  <c r="G163" i="17"/>
  <c r="H163" i="17" s="1"/>
  <c r="A164" i="17"/>
  <c r="B164" i="17"/>
  <c r="C164" i="17"/>
  <c r="G164" i="17"/>
  <c r="H164" i="17" s="1"/>
  <c r="A165" i="17"/>
  <c r="B165" i="17"/>
  <c r="C165" i="17"/>
  <c r="D165" i="17" s="1"/>
  <c r="G165" i="17"/>
  <c r="H165" i="17" s="1"/>
  <c r="A166" i="17"/>
  <c r="B166" i="17"/>
  <c r="C166" i="17"/>
  <c r="D166" i="17" s="1"/>
  <c r="G166" i="17"/>
  <c r="H166" i="17" s="1"/>
  <c r="A167" i="17"/>
  <c r="B167" i="17"/>
  <c r="C167" i="17"/>
  <c r="D167" i="17" s="1"/>
  <c r="F167" i="17"/>
  <c r="L167" i="17" s="1"/>
  <c r="G167" i="17"/>
  <c r="H167" i="17" s="1"/>
  <c r="A168" i="17"/>
  <c r="B168" i="17"/>
  <c r="C168" i="17"/>
  <c r="G168" i="17"/>
  <c r="H168" i="17" s="1"/>
  <c r="A169" i="17"/>
  <c r="B169" i="17"/>
  <c r="C169" i="17"/>
  <c r="D169" i="17" s="1"/>
  <c r="F169" i="17"/>
  <c r="L169" i="17" s="1"/>
  <c r="G169" i="17"/>
  <c r="H169" i="17" s="1"/>
  <c r="A170" i="17"/>
  <c r="B170" i="17"/>
  <c r="C170" i="17"/>
  <c r="G170" i="17"/>
  <c r="H170" i="17" s="1"/>
  <c r="A171" i="17"/>
  <c r="B171" i="17"/>
  <c r="C171" i="17"/>
  <c r="D171" i="17" s="1"/>
  <c r="G171" i="17"/>
  <c r="H171" i="17" s="1"/>
  <c r="A172" i="17"/>
  <c r="B172" i="17"/>
  <c r="C172" i="17"/>
  <c r="G172" i="17"/>
  <c r="H172" i="17" s="1"/>
  <c r="A173" i="17"/>
  <c r="B173" i="17"/>
  <c r="C173" i="17"/>
  <c r="G173" i="17"/>
  <c r="H173" i="17" s="1"/>
  <c r="A174" i="17"/>
  <c r="B174" i="17"/>
  <c r="C174" i="17"/>
  <c r="G174" i="17"/>
  <c r="H174" i="17" s="1"/>
  <c r="A175" i="17"/>
  <c r="B175" i="17"/>
  <c r="C175" i="17"/>
  <c r="F175" i="17"/>
  <c r="L175" i="17" s="1"/>
  <c r="G175" i="17"/>
  <c r="H175" i="17" s="1"/>
  <c r="A176" i="17"/>
  <c r="B176" i="17"/>
  <c r="C176" i="17"/>
  <c r="G176" i="17"/>
  <c r="H176" i="17" s="1"/>
  <c r="A177" i="17"/>
  <c r="B177" i="17"/>
  <c r="C177" i="17"/>
  <c r="F177" i="17"/>
  <c r="L177" i="17" s="1"/>
  <c r="G177" i="17"/>
  <c r="H177" i="17" s="1"/>
  <c r="A133" i="17"/>
  <c r="B133" i="17"/>
  <c r="C133" i="17"/>
  <c r="D133" i="17" s="1"/>
  <c r="G133" i="17"/>
  <c r="H133" i="17" s="1"/>
  <c r="A134" i="17"/>
  <c r="B134" i="17"/>
  <c r="C134" i="17"/>
  <c r="D134" i="17" s="1"/>
  <c r="G134" i="17"/>
  <c r="H134" i="17" s="1"/>
  <c r="A135" i="17"/>
  <c r="B135" i="17"/>
  <c r="C135" i="17"/>
  <c r="D135" i="17" s="1"/>
  <c r="F135" i="17"/>
  <c r="G135" i="17"/>
  <c r="H135" i="17" s="1"/>
  <c r="A136" i="17"/>
  <c r="B136" i="17"/>
  <c r="C136" i="17"/>
  <c r="G136" i="17"/>
  <c r="H136" i="17" s="1"/>
  <c r="A137" i="17"/>
  <c r="B137" i="17"/>
  <c r="C137" i="17"/>
  <c r="F137" i="17"/>
  <c r="G137" i="17"/>
  <c r="H137" i="17" s="1"/>
  <c r="A138" i="17"/>
  <c r="B138" i="17"/>
  <c r="C138" i="17"/>
  <c r="D138" i="17" s="1"/>
  <c r="F138" i="17"/>
  <c r="G138" i="17"/>
  <c r="H138" i="17" s="1"/>
  <c r="A139" i="17"/>
  <c r="B139" i="17"/>
  <c r="C139" i="17"/>
  <c r="D139" i="17" s="1"/>
  <c r="G139" i="17"/>
  <c r="H139" i="17" s="1"/>
  <c r="A140" i="17"/>
  <c r="B140" i="17"/>
  <c r="C140" i="17"/>
  <c r="D140" i="17" s="1"/>
  <c r="G140" i="17"/>
  <c r="H140" i="17" s="1"/>
  <c r="A141" i="17"/>
  <c r="B141" i="17"/>
  <c r="C141" i="17"/>
  <c r="D141" i="17" s="1"/>
  <c r="G141" i="17"/>
  <c r="H141" i="17" s="1"/>
  <c r="A142" i="17"/>
  <c r="B142" i="17"/>
  <c r="C142" i="17"/>
  <c r="G142" i="17"/>
  <c r="H142" i="17" s="1"/>
  <c r="A143" i="17"/>
  <c r="B143" i="17"/>
  <c r="C143" i="17"/>
  <c r="D143" i="17" s="1"/>
  <c r="F143" i="17"/>
  <c r="G143" i="17"/>
  <c r="H143" i="17" s="1"/>
  <c r="A144" i="17"/>
  <c r="B144" i="17"/>
  <c r="C144" i="17"/>
  <c r="G144" i="17"/>
  <c r="H144" i="17" s="1"/>
  <c r="A145" i="17"/>
  <c r="B145" i="17"/>
  <c r="C145" i="17"/>
  <c r="D145" i="17" s="1"/>
  <c r="F145" i="17"/>
  <c r="G145" i="17"/>
  <c r="H145" i="17" s="1"/>
  <c r="A146" i="17"/>
  <c r="B146" i="17"/>
  <c r="C146" i="17"/>
  <c r="D146" i="17" s="1"/>
  <c r="F146" i="17"/>
  <c r="G146" i="17"/>
  <c r="H146" i="17" s="1"/>
  <c r="A147" i="17"/>
  <c r="B147" i="17"/>
  <c r="C147" i="17"/>
  <c r="D147" i="17" s="1"/>
  <c r="G147" i="17"/>
  <c r="H147" i="17" s="1"/>
  <c r="A148" i="17"/>
  <c r="B148" i="17"/>
  <c r="C148" i="17"/>
  <c r="D148" i="17" s="1"/>
  <c r="G148" i="17"/>
  <c r="H148" i="17" s="1"/>
  <c r="A149" i="17"/>
  <c r="B149" i="17"/>
  <c r="C149" i="17"/>
  <c r="D149" i="17" s="1"/>
  <c r="G149" i="17"/>
  <c r="H149" i="17" s="1"/>
  <c r="A150" i="17"/>
  <c r="B150" i="17"/>
  <c r="C150" i="17"/>
  <c r="D150" i="17" s="1"/>
  <c r="G150" i="17"/>
  <c r="H150" i="17" s="1"/>
  <c r="A151" i="17"/>
  <c r="B151" i="17"/>
  <c r="C151" i="17"/>
  <c r="F151" i="17"/>
  <c r="L151" i="17" s="1"/>
  <c r="G151" i="17"/>
  <c r="H151" i="17" s="1"/>
  <c r="A152" i="17"/>
  <c r="B152" i="17"/>
  <c r="C152" i="17"/>
  <c r="G152" i="17"/>
  <c r="H152" i="17" s="1"/>
  <c r="A5" i="17"/>
  <c r="B5" i="17"/>
  <c r="C5" i="17"/>
  <c r="G5" i="17"/>
  <c r="H5" i="17" s="1"/>
  <c r="A6" i="17"/>
  <c r="B6" i="17"/>
  <c r="C6" i="17"/>
  <c r="G6" i="17"/>
  <c r="H6" i="17" s="1"/>
  <c r="A7" i="17"/>
  <c r="B7" i="17"/>
  <c r="C7" i="17"/>
  <c r="G7" i="17"/>
  <c r="H7" i="17" s="1"/>
  <c r="A8" i="17"/>
  <c r="B8" i="17"/>
  <c r="C8" i="17"/>
  <c r="G8" i="17"/>
  <c r="H8" i="17" s="1"/>
  <c r="A9" i="17"/>
  <c r="B9" i="17"/>
  <c r="C9" i="17"/>
  <c r="F9" i="17"/>
  <c r="L9" i="17" s="1"/>
  <c r="G9" i="17"/>
  <c r="H9" i="17" s="1"/>
  <c r="A10" i="17"/>
  <c r="B10" i="17"/>
  <c r="C10" i="17"/>
  <c r="F10" i="17"/>
  <c r="L10" i="17" s="1"/>
  <c r="G10" i="17"/>
  <c r="H10" i="17" s="1"/>
  <c r="A11" i="17"/>
  <c r="B11" i="17"/>
  <c r="C11" i="17"/>
  <c r="G11" i="17"/>
  <c r="H11" i="17" s="1"/>
  <c r="A12" i="17"/>
  <c r="B12" i="17"/>
  <c r="C12" i="17"/>
  <c r="F12" i="17"/>
  <c r="G12" i="17"/>
  <c r="H12" i="17" s="1"/>
  <c r="A13" i="17"/>
  <c r="B13" i="17"/>
  <c r="C13" i="17"/>
  <c r="G13" i="17"/>
  <c r="H13" i="17" s="1"/>
  <c r="A14" i="17"/>
  <c r="B14" i="17"/>
  <c r="C14" i="17"/>
  <c r="G14" i="17"/>
  <c r="H14" i="17" s="1"/>
  <c r="A15" i="17"/>
  <c r="B15" i="17"/>
  <c r="C15" i="17"/>
  <c r="G15" i="17"/>
  <c r="H15" i="17" s="1"/>
  <c r="A16" i="17"/>
  <c r="B16" i="17"/>
  <c r="C16" i="17"/>
  <c r="F16" i="17"/>
  <c r="L16" i="17" s="1"/>
  <c r="G16" i="17"/>
  <c r="H16" i="17" s="1"/>
  <c r="A17" i="17"/>
  <c r="B17" i="17"/>
  <c r="C17" i="17"/>
  <c r="F17" i="17"/>
  <c r="G17" i="17"/>
  <c r="H17" i="17" s="1"/>
  <c r="A18" i="17"/>
  <c r="B18" i="17"/>
  <c r="C18" i="17"/>
  <c r="F18" i="17"/>
  <c r="L18" i="17" s="1"/>
  <c r="G18" i="17"/>
  <c r="H18" i="17" s="1"/>
  <c r="A19" i="17"/>
  <c r="B19" i="17"/>
  <c r="C19" i="17"/>
  <c r="G19" i="17"/>
  <c r="H19" i="17" s="1"/>
  <c r="A20" i="17"/>
  <c r="B20" i="17"/>
  <c r="C20" i="17"/>
  <c r="F20" i="17"/>
  <c r="G20" i="17"/>
  <c r="H20" i="17" s="1"/>
  <c r="A21" i="17"/>
  <c r="B21" i="17"/>
  <c r="C21" i="17"/>
  <c r="G21" i="17"/>
  <c r="H21" i="17" s="1"/>
  <c r="A22" i="17"/>
  <c r="B22" i="17"/>
  <c r="C22" i="17"/>
  <c r="G22" i="17"/>
  <c r="H22" i="17" s="1"/>
  <c r="A23" i="17"/>
  <c r="B23" i="17"/>
  <c r="C23" i="17"/>
  <c r="G23" i="17"/>
  <c r="H23" i="17" s="1"/>
  <c r="A24" i="17"/>
  <c r="B24" i="17"/>
  <c r="C24" i="17"/>
  <c r="G24" i="17"/>
  <c r="H24" i="17" s="1"/>
  <c r="A25" i="17"/>
  <c r="B25" i="17"/>
  <c r="C25" i="17"/>
  <c r="F25" i="17"/>
  <c r="L25" i="17" s="1"/>
  <c r="G25" i="17"/>
  <c r="H25" i="17" s="1"/>
  <c r="A26" i="17"/>
  <c r="B26" i="17"/>
  <c r="C26" i="17"/>
  <c r="F26" i="17"/>
  <c r="G26" i="17"/>
  <c r="H26" i="17" s="1"/>
  <c r="A27" i="17"/>
  <c r="B27" i="17"/>
  <c r="C27" i="17"/>
  <c r="G27" i="17"/>
  <c r="H27" i="17" s="1"/>
  <c r="A28" i="17"/>
  <c r="B28" i="17"/>
  <c r="C28" i="17"/>
  <c r="F28" i="17"/>
  <c r="L28" i="17" s="1"/>
  <c r="G28" i="17"/>
  <c r="H28" i="17" s="1"/>
  <c r="A29" i="17"/>
  <c r="B29" i="17"/>
  <c r="C29" i="17"/>
  <c r="G29" i="17"/>
  <c r="H29" i="17" s="1"/>
  <c r="A30" i="17"/>
  <c r="B30" i="17"/>
  <c r="C30" i="17"/>
  <c r="G30" i="17"/>
  <c r="H30" i="17" s="1"/>
  <c r="A31" i="17"/>
  <c r="B31" i="17"/>
  <c r="C31" i="17"/>
  <c r="F31" i="17"/>
  <c r="L31" i="17" s="1"/>
  <c r="G31" i="17"/>
  <c r="H31" i="17" s="1"/>
  <c r="A32" i="17"/>
  <c r="B32" i="17"/>
  <c r="C32" i="17"/>
  <c r="G32" i="17"/>
  <c r="H32" i="17" s="1"/>
  <c r="A33" i="17"/>
  <c r="B33" i="17"/>
  <c r="C33" i="17"/>
  <c r="F33" i="17"/>
  <c r="L33" i="17" s="1"/>
  <c r="G33" i="17"/>
  <c r="H33" i="17" s="1"/>
  <c r="A34" i="17"/>
  <c r="B34" i="17"/>
  <c r="C34" i="17"/>
  <c r="F34" i="17"/>
  <c r="G34" i="17"/>
  <c r="H34" i="17" s="1"/>
  <c r="A35" i="17"/>
  <c r="B35" i="17"/>
  <c r="C35" i="17"/>
  <c r="G35" i="17"/>
  <c r="H35" i="17" s="1"/>
  <c r="A36" i="17"/>
  <c r="B36" i="17"/>
  <c r="C36" i="17"/>
  <c r="G36" i="17"/>
  <c r="H36" i="17" s="1"/>
  <c r="A37" i="17"/>
  <c r="B37" i="17"/>
  <c r="C37" i="17"/>
  <c r="G37" i="17"/>
  <c r="H37" i="17" s="1"/>
  <c r="A38" i="17"/>
  <c r="B38" i="17"/>
  <c r="C38" i="17"/>
  <c r="G38" i="17"/>
  <c r="H38" i="17" s="1"/>
  <c r="A39" i="17"/>
  <c r="B39" i="17"/>
  <c r="C39" i="17"/>
  <c r="F39" i="17"/>
  <c r="L39" i="17" s="1"/>
  <c r="G39" i="17"/>
  <c r="H39" i="17" s="1"/>
  <c r="A40" i="17"/>
  <c r="B40" i="17"/>
  <c r="C40" i="17"/>
  <c r="D40" i="17" s="1"/>
  <c r="G40" i="17"/>
  <c r="H40" i="17" s="1"/>
  <c r="A41" i="17"/>
  <c r="B41" i="17"/>
  <c r="C41" i="17"/>
  <c r="F41" i="17"/>
  <c r="L41" i="17" s="1"/>
  <c r="G41" i="17"/>
  <c r="H41" i="17" s="1"/>
  <c r="A42" i="17"/>
  <c r="B42" i="17"/>
  <c r="C42" i="17"/>
  <c r="F42" i="17"/>
  <c r="L42" i="17" s="1"/>
  <c r="G42" i="17"/>
  <c r="H42" i="17" s="1"/>
  <c r="A43" i="17"/>
  <c r="B43" i="17"/>
  <c r="C43" i="17"/>
  <c r="D43" i="17" s="1"/>
  <c r="G43" i="17"/>
  <c r="H43" i="17" s="1"/>
  <c r="A44" i="17"/>
  <c r="B44" i="17"/>
  <c r="C44" i="17"/>
  <c r="G44" i="17"/>
  <c r="H44" i="17" s="1"/>
  <c r="A45" i="17"/>
  <c r="B45" i="17"/>
  <c r="C45" i="17"/>
  <c r="G45" i="17"/>
  <c r="H45" i="17" s="1"/>
  <c r="A46" i="17"/>
  <c r="B46" i="17"/>
  <c r="C46" i="17"/>
  <c r="G46" i="17"/>
  <c r="H46" i="17" s="1"/>
  <c r="A47" i="17"/>
  <c r="B47" i="17"/>
  <c r="C47" i="17"/>
  <c r="F47" i="17"/>
  <c r="G47" i="17"/>
  <c r="H47" i="17" s="1"/>
  <c r="A48" i="17"/>
  <c r="B48" i="17"/>
  <c r="C48" i="17"/>
  <c r="D48" i="17" s="1"/>
  <c r="G48" i="17"/>
  <c r="H48" i="17" s="1"/>
  <c r="A49" i="17"/>
  <c r="B49" i="17"/>
  <c r="C49" i="17"/>
  <c r="F49" i="17"/>
  <c r="L49" i="17" s="1"/>
  <c r="G49" i="17"/>
  <c r="H49" i="17" s="1"/>
  <c r="A50" i="17"/>
  <c r="B50" i="17"/>
  <c r="C50" i="17"/>
  <c r="F50" i="17"/>
  <c r="L50" i="17" s="1"/>
  <c r="G50" i="17"/>
  <c r="H50" i="17" s="1"/>
  <c r="A51" i="17"/>
  <c r="B51" i="17"/>
  <c r="C51" i="17"/>
  <c r="D51" i="17" s="1"/>
  <c r="G51" i="17"/>
  <c r="H51" i="17" s="1"/>
  <c r="A52" i="17"/>
  <c r="B52" i="17"/>
  <c r="C52" i="17"/>
  <c r="G52" i="17"/>
  <c r="H52" i="17" s="1"/>
  <c r="A53" i="17"/>
  <c r="B53" i="17"/>
  <c r="C53" i="17"/>
  <c r="D53" i="17" s="1"/>
  <c r="G53" i="17"/>
  <c r="H53" i="17" s="1"/>
  <c r="A54" i="17"/>
  <c r="B54" i="17"/>
  <c r="C54" i="17"/>
  <c r="G54" i="17"/>
  <c r="H54" i="17" s="1"/>
  <c r="A55" i="17"/>
  <c r="B55" i="17"/>
  <c r="C55" i="17"/>
  <c r="F55" i="17"/>
  <c r="G55" i="17"/>
  <c r="H55" i="17" s="1"/>
  <c r="A56" i="17"/>
  <c r="K56" i="17" s="1"/>
  <c r="B56" i="17"/>
  <c r="C56" i="17"/>
  <c r="G56" i="17"/>
  <c r="H56" i="17" s="1"/>
  <c r="A57" i="17"/>
  <c r="B57" i="17"/>
  <c r="C57" i="17"/>
  <c r="F57" i="17"/>
  <c r="G57" i="17"/>
  <c r="H57" i="17" s="1"/>
  <c r="A58" i="17"/>
  <c r="B58" i="17"/>
  <c r="C58" i="17"/>
  <c r="F58" i="17"/>
  <c r="G58" i="17"/>
  <c r="H58" i="17" s="1"/>
  <c r="A59" i="17"/>
  <c r="B59" i="17"/>
  <c r="C59" i="17"/>
  <c r="G59" i="17"/>
  <c r="H59" i="17" s="1"/>
  <c r="A60" i="17"/>
  <c r="B60" i="17"/>
  <c r="C60" i="17"/>
  <c r="G60" i="17"/>
  <c r="H60" i="17" s="1"/>
  <c r="A61" i="17"/>
  <c r="B61" i="17"/>
  <c r="C61" i="17"/>
  <c r="G61" i="17"/>
  <c r="H61" i="17" s="1"/>
  <c r="A62" i="17"/>
  <c r="B62" i="17"/>
  <c r="C62" i="17"/>
  <c r="G62" i="17"/>
  <c r="H62" i="17" s="1"/>
  <c r="A63" i="17"/>
  <c r="B63" i="17"/>
  <c r="I63" i="17" s="1"/>
  <c r="C63" i="17"/>
  <c r="D63" i="17" s="1"/>
  <c r="F63" i="17"/>
  <c r="L63" i="17" s="1"/>
  <c r="G63" i="17"/>
  <c r="H63" i="17" s="1"/>
  <c r="A64" i="17"/>
  <c r="B64" i="17"/>
  <c r="C64" i="17"/>
  <c r="G64" i="17"/>
  <c r="H64" i="17" s="1"/>
  <c r="A65" i="17"/>
  <c r="B65" i="17"/>
  <c r="C65" i="17"/>
  <c r="F65" i="17"/>
  <c r="L65" i="17" s="1"/>
  <c r="G65" i="17"/>
  <c r="H65" i="17" s="1"/>
  <c r="A66" i="17"/>
  <c r="B66" i="17"/>
  <c r="C66" i="17"/>
  <c r="F66" i="17"/>
  <c r="L66" i="17" s="1"/>
  <c r="G66" i="17"/>
  <c r="H66" i="17" s="1"/>
  <c r="A67" i="17"/>
  <c r="B67" i="17"/>
  <c r="C67" i="17"/>
  <c r="G67" i="17"/>
  <c r="H67" i="17" s="1"/>
  <c r="A68" i="17"/>
  <c r="B68" i="17"/>
  <c r="C68" i="17"/>
  <c r="G68" i="17"/>
  <c r="H68" i="17" s="1"/>
  <c r="A69" i="17"/>
  <c r="B69" i="17"/>
  <c r="C69" i="17"/>
  <c r="G69" i="17"/>
  <c r="H69" i="17" s="1"/>
  <c r="A70" i="17"/>
  <c r="B70" i="17"/>
  <c r="C70" i="17"/>
  <c r="D70" i="17" s="1"/>
  <c r="G70" i="17"/>
  <c r="H70" i="17" s="1"/>
  <c r="A71" i="17"/>
  <c r="B71" i="17"/>
  <c r="C71" i="17"/>
  <c r="D71" i="17" s="1"/>
  <c r="F71" i="17"/>
  <c r="L71" i="17" s="1"/>
  <c r="G71" i="17"/>
  <c r="H71" i="17" s="1"/>
  <c r="A72" i="17"/>
  <c r="B72" i="17"/>
  <c r="C72" i="17"/>
  <c r="G72" i="17"/>
  <c r="H72" i="17" s="1"/>
  <c r="A73" i="17"/>
  <c r="B73" i="17"/>
  <c r="C73" i="17"/>
  <c r="D73" i="17" s="1"/>
  <c r="I73" i="17" s="1"/>
  <c r="F73" i="17"/>
  <c r="L73" i="17" s="1"/>
  <c r="G73" i="17"/>
  <c r="H73" i="17" s="1"/>
  <c r="A74" i="17"/>
  <c r="B74" i="17"/>
  <c r="C74" i="17"/>
  <c r="D74" i="17" s="1"/>
  <c r="F74" i="17"/>
  <c r="L74" i="17" s="1"/>
  <c r="G74" i="17"/>
  <c r="H74" i="17" s="1"/>
  <c r="A75" i="17"/>
  <c r="B75" i="17"/>
  <c r="C75" i="17"/>
  <c r="D75" i="17" s="1"/>
  <c r="G75" i="17"/>
  <c r="H75" i="17" s="1"/>
  <c r="A76" i="17"/>
  <c r="K76" i="17" s="1"/>
  <c r="B76" i="17"/>
  <c r="C76" i="17"/>
  <c r="G76" i="17"/>
  <c r="H76" i="17" s="1"/>
  <c r="A77" i="17"/>
  <c r="B77" i="17"/>
  <c r="C77" i="17"/>
  <c r="D77" i="17" s="1"/>
  <c r="G77" i="17"/>
  <c r="H77" i="17" s="1"/>
  <c r="A78" i="17"/>
  <c r="B78" i="17"/>
  <c r="C78" i="17"/>
  <c r="D78" i="17" s="1"/>
  <c r="G78" i="17"/>
  <c r="H78" i="17" s="1"/>
  <c r="A79" i="17"/>
  <c r="B79" i="17"/>
  <c r="C79" i="17"/>
  <c r="F79" i="17"/>
  <c r="L79" i="17" s="1"/>
  <c r="G79" i="17"/>
  <c r="H79" i="17" s="1"/>
  <c r="A80" i="17"/>
  <c r="B80" i="17"/>
  <c r="C80" i="17"/>
  <c r="D80" i="17" s="1"/>
  <c r="G80" i="17"/>
  <c r="H80" i="17" s="1"/>
  <c r="A81" i="17"/>
  <c r="B81" i="17"/>
  <c r="C81" i="17"/>
  <c r="D81" i="17" s="1"/>
  <c r="F81" i="17"/>
  <c r="L81" i="17" s="1"/>
  <c r="G81" i="17"/>
  <c r="H81" i="17" s="1"/>
  <c r="A82" i="17"/>
  <c r="B82" i="17"/>
  <c r="C82" i="17"/>
  <c r="D82" i="17" s="1"/>
  <c r="F82" i="17"/>
  <c r="L82" i="17" s="1"/>
  <c r="G82" i="17"/>
  <c r="H82" i="17" s="1"/>
  <c r="A83" i="17"/>
  <c r="B83" i="17"/>
  <c r="C83" i="17"/>
  <c r="D83" i="17" s="1"/>
  <c r="G83" i="17"/>
  <c r="H83" i="17" s="1"/>
  <c r="A84" i="17"/>
  <c r="B84" i="17"/>
  <c r="C84" i="17"/>
  <c r="F84" i="17"/>
  <c r="L84" i="17" s="1"/>
  <c r="G84" i="17"/>
  <c r="H84" i="17" s="1"/>
  <c r="A85" i="17"/>
  <c r="B85" i="17"/>
  <c r="C85" i="17"/>
  <c r="G85" i="17"/>
  <c r="H85" i="17" s="1"/>
  <c r="A86" i="17"/>
  <c r="B86" i="17"/>
  <c r="C86" i="17"/>
  <c r="D86" i="17" s="1"/>
  <c r="G86" i="17"/>
  <c r="H86" i="17"/>
  <c r="A87" i="17"/>
  <c r="B87" i="17"/>
  <c r="C87" i="17"/>
  <c r="D87" i="17" s="1"/>
  <c r="F87" i="17"/>
  <c r="L87" i="17" s="1"/>
  <c r="G87" i="17"/>
  <c r="H87" i="17" s="1"/>
  <c r="A88" i="17"/>
  <c r="B88" i="17"/>
  <c r="C88" i="17"/>
  <c r="D88" i="17" s="1"/>
  <c r="G88" i="17"/>
  <c r="H88" i="17" s="1"/>
  <c r="A89" i="17"/>
  <c r="B89" i="17"/>
  <c r="C89" i="17"/>
  <c r="F89" i="17"/>
  <c r="L89" i="17" s="1"/>
  <c r="G89" i="17"/>
  <c r="H89" i="17" s="1"/>
  <c r="A90" i="17"/>
  <c r="B90" i="17"/>
  <c r="C90" i="17"/>
  <c r="D90" i="17" s="1"/>
  <c r="F90" i="17"/>
  <c r="L90" i="17" s="1"/>
  <c r="G90" i="17"/>
  <c r="H90" i="17" s="1"/>
  <c r="A91" i="17"/>
  <c r="B91" i="17"/>
  <c r="C91" i="17"/>
  <c r="D91" i="17" s="1"/>
  <c r="F91" i="17"/>
  <c r="L91" i="17" s="1"/>
  <c r="G91" i="17"/>
  <c r="H91" i="17" s="1"/>
  <c r="A92" i="17"/>
  <c r="B92" i="17"/>
  <c r="C92" i="17"/>
  <c r="D92" i="17" s="1"/>
  <c r="G92" i="17"/>
  <c r="H92" i="17" s="1"/>
  <c r="A93" i="17"/>
  <c r="B93" i="17"/>
  <c r="C93" i="17"/>
  <c r="G93" i="17"/>
  <c r="H93" i="17" s="1"/>
  <c r="A94" i="17"/>
  <c r="B94" i="17"/>
  <c r="C94" i="17"/>
  <c r="D94" i="17" s="1"/>
  <c r="G94" i="17"/>
  <c r="H94" i="17" s="1"/>
  <c r="A95" i="17"/>
  <c r="B95" i="17"/>
  <c r="C95" i="17"/>
  <c r="D95" i="17" s="1"/>
  <c r="F95" i="17"/>
  <c r="L95" i="17" s="1"/>
  <c r="G95" i="17"/>
  <c r="H95" i="17" s="1"/>
  <c r="A96" i="17"/>
  <c r="B96" i="17"/>
  <c r="C96" i="17"/>
  <c r="G96" i="17"/>
  <c r="H96" i="17" s="1"/>
  <c r="A97" i="17"/>
  <c r="B97" i="17"/>
  <c r="C97" i="17"/>
  <c r="D97" i="17" s="1"/>
  <c r="F97" i="17"/>
  <c r="L97" i="17" s="1"/>
  <c r="G97" i="17"/>
  <c r="H97" i="17" s="1"/>
  <c r="A98" i="17"/>
  <c r="B98" i="17"/>
  <c r="C98" i="17"/>
  <c r="D98" i="17" s="1"/>
  <c r="F98" i="17"/>
  <c r="L98" i="17" s="1"/>
  <c r="G98" i="17"/>
  <c r="H98" i="17" s="1"/>
  <c r="A99" i="17"/>
  <c r="B99" i="17"/>
  <c r="C99" i="17"/>
  <c r="D99" i="17" s="1"/>
  <c r="F99" i="17"/>
  <c r="L99" i="17" s="1"/>
  <c r="G99" i="17"/>
  <c r="H99" i="17" s="1"/>
  <c r="A100" i="17"/>
  <c r="B100" i="17"/>
  <c r="C100" i="17"/>
  <c r="G100" i="17"/>
  <c r="H100" i="17" s="1"/>
  <c r="A101" i="17"/>
  <c r="B101" i="17"/>
  <c r="C101" i="17"/>
  <c r="G101" i="17"/>
  <c r="H101" i="17" s="1"/>
  <c r="A102" i="17"/>
  <c r="B102" i="17"/>
  <c r="C102" i="17"/>
  <c r="G102" i="17"/>
  <c r="H102" i="17" s="1"/>
  <c r="A103" i="17"/>
  <c r="B103" i="17"/>
  <c r="C103" i="17"/>
  <c r="D103" i="17" s="1"/>
  <c r="F103" i="17"/>
  <c r="L103" i="17" s="1"/>
  <c r="G103" i="17"/>
  <c r="H103" i="17" s="1"/>
  <c r="A104" i="17"/>
  <c r="B104" i="17"/>
  <c r="C104" i="17"/>
  <c r="G104" i="17"/>
  <c r="H104" i="17" s="1"/>
  <c r="A105" i="17"/>
  <c r="B105" i="17"/>
  <c r="C105" i="17"/>
  <c r="F105" i="17"/>
  <c r="L105" i="17" s="1"/>
  <c r="G105" i="17"/>
  <c r="H105" i="17" s="1"/>
  <c r="A106" i="17"/>
  <c r="B106" i="17"/>
  <c r="C106" i="17"/>
  <c r="F106" i="17"/>
  <c r="L106" i="17" s="1"/>
  <c r="G106" i="17"/>
  <c r="H106" i="17" s="1"/>
  <c r="A107" i="17"/>
  <c r="B107" i="17"/>
  <c r="C107" i="17"/>
  <c r="D107" i="17" s="1"/>
  <c r="F107" i="17"/>
  <c r="L107" i="17" s="1"/>
  <c r="G107" i="17"/>
  <c r="H107" i="17" s="1"/>
  <c r="A108" i="17"/>
  <c r="B108" i="17"/>
  <c r="C108" i="17"/>
  <c r="D108" i="17" s="1"/>
  <c r="F108" i="17"/>
  <c r="L108" i="17" s="1"/>
  <c r="G108" i="17"/>
  <c r="H108" i="17" s="1"/>
  <c r="A109" i="17"/>
  <c r="B109" i="17"/>
  <c r="C109" i="17"/>
  <c r="D109" i="17" s="1"/>
  <c r="G109" i="17"/>
  <c r="H109" i="17" s="1"/>
  <c r="A110" i="17"/>
  <c r="B110" i="17"/>
  <c r="C110" i="17"/>
  <c r="G110" i="17"/>
  <c r="H110" i="17" s="1"/>
  <c r="A111" i="17"/>
  <c r="B111" i="17"/>
  <c r="C111" i="17"/>
  <c r="F111" i="17"/>
  <c r="G111" i="17"/>
  <c r="H111" i="17" s="1"/>
  <c r="A112" i="17"/>
  <c r="B112" i="17"/>
  <c r="C112" i="17"/>
  <c r="G112" i="17"/>
  <c r="H112" i="17" s="1"/>
  <c r="A113" i="17"/>
  <c r="B113" i="17"/>
  <c r="C113" i="17"/>
  <c r="F113" i="17"/>
  <c r="L113" i="17" s="1"/>
  <c r="G113" i="17"/>
  <c r="H113" i="17" s="1"/>
  <c r="A114" i="17"/>
  <c r="B114" i="17"/>
  <c r="C114" i="17"/>
  <c r="F114" i="17"/>
  <c r="G114" i="17"/>
  <c r="H114" i="17" s="1"/>
  <c r="A115" i="17"/>
  <c r="B115" i="17"/>
  <c r="C115" i="17"/>
  <c r="F115" i="17"/>
  <c r="G115" i="17"/>
  <c r="H115" i="17" s="1"/>
  <c r="A116" i="17"/>
  <c r="B116" i="17"/>
  <c r="C116" i="17"/>
  <c r="G116" i="17"/>
  <c r="H116" i="17" s="1"/>
  <c r="A117" i="17"/>
  <c r="B117" i="17"/>
  <c r="C117" i="17"/>
  <c r="G117" i="17"/>
  <c r="H117" i="17" s="1"/>
  <c r="A118" i="17"/>
  <c r="B118" i="17"/>
  <c r="C118" i="17"/>
  <c r="G118" i="17"/>
  <c r="H118" i="17" s="1"/>
  <c r="A119" i="17"/>
  <c r="B119" i="17"/>
  <c r="C119" i="17"/>
  <c r="F119" i="17"/>
  <c r="G119" i="17"/>
  <c r="H119" i="17" s="1"/>
  <c r="A120" i="17"/>
  <c r="B120" i="17"/>
  <c r="C120" i="17"/>
  <c r="G120" i="17"/>
  <c r="H120" i="17" s="1"/>
  <c r="A121" i="17"/>
  <c r="B121" i="17"/>
  <c r="C121" i="17"/>
  <c r="F121" i="17"/>
  <c r="G121" i="17"/>
  <c r="H121" i="17" s="1"/>
  <c r="A122" i="17"/>
  <c r="B122" i="17"/>
  <c r="C122" i="17"/>
  <c r="F122" i="17"/>
  <c r="G122" i="17"/>
  <c r="H122" i="17" s="1"/>
  <c r="A123" i="17"/>
  <c r="B123" i="17"/>
  <c r="C123" i="17"/>
  <c r="F123" i="17"/>
  <c r="G123" i="17"/>
  <c r="H123" i="17" s="1"/>
  <c r="A124" i="17"/>
  <c r="B124" i="17"/>
  <c r="C124" i="17"/>
  <c r="G124" i="17"/>
  <c r="H124" i="17" s="1"/>
  <c r="A125" i="17"/>
  <c r="B125" i="17"/>
  <c r="C125" i="17"/>
  <c r="D125" i="17" s="1"/>
  <c r="G125" i="17"/>
  <c r="H125" i="17" s="1"/>
  <c r="A126" i="17"/>
  <c r="B126" i="17"/>
  <c r="C126" i="17"/>
  <c r="G126" i="17"/>
  <c r="H126" i="17" s="1"/>
  <c r="A127" i="17"/>
  <c r="B127" i="17"/>
  <c r="C127" i="17"/>
  <c r="D127" i="17" s="1"/>
  <c r="F127" i="17"/>
  <c r="G127" i="17"/>
  <c r="H127" i="17" s="1"/>
  <c r="A128" i="17"/>
  <c r="B128" i="17"/>
  <c r="C128" i="17"/>
  <c r="G128" i="17"/>
  <c r="H128" i="17" s="1"/>
  <c r="A129" i="17"/>
  <c r="B129" i="17"/>
  <c r="C129" i="17"/>
  <c r="D129" i="17" s="1"/>
  <c r="F129" i="17"/>
  <c r="G129" i="17"/>
  <c r="H129" i="17" s="1"/>
  <c r="A130" i="17"/>
  <c r="B130" i="17"/>
  <c r="C130" i="17"/>
  <c r="F130" i="17"/>
  <c r="G130" i="17"/>
  <c r="H130" i="17" s="1"/>
  <c r="A131" i="17"/>
  <c r="B131" i="17"/>
  <c r="C131" i="17"/>
  <c r="G131" i="17"/>
  <c r="H131" i="17" s="1"/>
  <c r="A132" i="17"/>
  <c r="B132" i="17"/>
  <c r="C132" i="17"/>
  <c r="G132" i="17"/>
  <c r="H132" i="17" s="1"/>
  <c r="A5" i="12"/>
  <c r="B5" i="12"/>
  <c r="C5" i="12"/>
  <c r="D5" i="12"/>
  <c r="E5" i="12" s="1"/>
  <c r="J5" i="12" s="1"/>
  <c r="H5" i="12"/>
  <c r="I5" i="12" s="1"/>
  <c r="A6" i="12"/>
  <c r="B6" i="12"/>
  <c r="C6" i="12"/>
  <c r="D6" i="12"/>
  <c r="E6" i="12" s="1"/>
  <c r="J6" i="12" s="1"/>
  <c r="H6" i="12"/>
  <c r="I6" i="12" s="1"/>
  <c r="A7" i="12"/>
  <c r="B7" i="12"/>
  <c r="C7" i="12"/>
  <c r="D7" i="12"/>
  <c r="E7" i="12" s="1"/>
  <c r="J7" i="12" s="1"/>
  <c r="H7" i="12"/>
  <c r="I7" i="12" s="1"/>
  <c r="A8" i="12"/>
  <c r="B8" i="12"/>
  <c r="C8" i="12"/>
  <c r="D8" i="12"/>
  <c r="E8" i="12" s="1"/>
  <c r="H8" i="12"/>
  <c r="I8" i="12" s="1"/>
  <c r="A9" i="12"/>
  <c r="B9" i="12"/>
  <c r="C9" i="12"/>
  <c r="D9" i="12"/>
  <c r="E9" i="12" s="1"/>
  <c r="H9" i="12"/>
  <c r="I9" i="12" s="1"/>
  <c r="A10" i="12"/>
  <c r="B10" i="12"/>
  <c r="C10" i="12"/>
  <c r="D10" i="12"/>
  <c r="E10" i="12" s="1"/>
  <c r="H10" i="12"/>
  <c r="I10" i="12" s="1"/>
  <c r="A11" i="12"/>
  <c r="B11" i="12"/>
  <c r="C11" i="12"/>
  <c r="D11" i="12"/>
  <c r="E11" i="12" s="1"/>
  <c r="H11" i="12"/>
  <c r="I11" i="12" s="1"/>
  <c r="A12" i="12"/>
  <c r="B12" i="12"/>
  <c r="C12" i="12"/>
  <c r="D12" i="12"/>
  <c r="E12" i="12" s="1"/>
  <c r="H12" i="12"/>
  <c r="I12" i="12" s="1"/>
  <c r="A13" i="12"/>
  <c r="B13" i="12"/>
  <c r="C13" i="12"/>
  <c r="D13" i="12"/>
  <c r="E13" i="12" s="1"/>
  <c r="H13" i="12"/>
  <c r="I13" i="12" s="1"/>
  <c r="A14" i="12"/>
  <c r="B14" i="12"/>
  <c r="C14" i="12"/>
  <c r="D14" i="12"/>
  <c r="E14" i="12" s="1"/>
  <c r="H14" i="12"/>
  <c r="I14" i="12" s="1"/>
  <c r="A15" i="12"/>
  <c r="B15" i="12"/>
  <c r="C15" i="12"/>
  <c r="D15" i="12"/>
  <c r="E15" i="12" s="1"/>
  <c r="H15" i="12"/>
  <c r="I15" i="12" s="1"/>
  <c r="A16" i="12"/>
  <c r="B16" i="12"/>
  <c r="C16" i="12"/>
  <c r="D16" i="12"/>
  <c r="E16" i="12" s="1"/>
  <c r="H16" i="12"/>
  <c r="I16" i="12" s="1"/>
  <c r="A17" i="12"/>
  <c r="B17" i="12"/>
  <c r="C17" i="12"/>
  <c r="D17" i="12"/>
  <c r="E17" i="12" s="1"/>
  <c r="J17" i="12" s="1"/>
  <c r="H17" i="12"/>
  <c r="I17" i="12" s="1"/>
  <c r="A18" i="12"/>
  <c r="B18" i="12"/>
  <c r="C18" i="12"/>
  <c r="D18" i="12"/>
  <c r="E18" i="12" s="1"/>
  <c r="J18" i="12" s="1"/>
  <c r="H18" i="12"/>
  <c r="I18" i="12" s="1"/>
  <c r="A19" i="12"/>
  <c r="B19" i="12"/>
  <c r="C19" i="12"/>
  <c r="D19" i="12"/>
  <c r="E19" i="12" s="1"/>
  <c r="H19" i="12"/>
  <c r="I19" i="12" s="1"/>
  <c r="A20" i="12"/>
  <c r="B20" i="12"/>
  <c r="C20" i="12"/>
  <c r="D20" i="12"/>
  <c r="E20" i="12" s="1"/>
  <c r="H20" i="12"/>
  <c r="I20" i="12" s="1"/>
  <c r="A21" i="12"/>
  <c r="B21" i="12"/>
  <c r="C21" i="12"/>
  <c r="D21" i="12"/>
  <c r="E21" i="12" s="1"/>
  <c r="H21" i="12"/>
  <c r="I21" i="12" s="1"/>
  <c r="A22" i="12"/>
  <c r="B22" i="12"/>
  <c r="C22" i="12"/>
  <c r="D22" i="12"/>
  <c r="E22" i="12" s="1"/>
  <c r="H22" i="12"/>
  <c r="I22" i="12" s="1"/>
  <c r="A23" i="12"/>
  <c r="B23" i="12"/>
  <c r="C23" i="12"/>
  <c r="D23" i="12"/>
  <c r="E23" i="12" s="1"/>
  <c r="H23" i="12"/>
  <c r="I23" i="12" s="1"/>
  <c r="A24" i="12"/>
  <c r="B24" i="12"/>
  <c r="C24" i="12"/>
  <c r="D24" i="12"/>
  <c r="E24" i="12" s="1"/>
  <c r="H24" i="12"/>
  <c r="I24" i="12" s="1"/>
  <c r="A25" i="12"/>
  <c r="B25" i="12"/>
  <c r="C25" i="12"/>
  <c r="D25" i="12"/>
  <c r="E25" i="12" s="1"/>
  <c r="H25" i="12"/>
  <c r="I25" i="12" s="1"/>
  <c r="A26" i="12"/>
  <c r="B26" i="12"/>
  <c r="C26" i="12"/>
  <c r="D26" i="12"/>
  <c r="E26" i="12" s="1"/>
  <c r="H26" i="12"/>
  <c r="I26" i="12" s="1"/>
  <c r="A27" i="12"/>
  <c r="B27" i="12"/>
  <c r="C27" i="12"/>
  <c r="D27" i="12"/>
  <c r="E27" i="12" s="1"/>
  <c r="H27" i="12"/>
  <c r="I27" i="12" s="1"/>
  <c r="A28" i="12"/>
  <c r="B28" i="12"/>
  <c r="C28" i="12"/>
  <c r="D28" i="12"/>
  <c r="E28" i="12" s="1"/>
  <c r="H28" i="12"/>
  <c r="I28" i="12" s="1"/>
  <c r="A29" i="12"/>
  <c r="B29" i="12"/>
  <c r="C29" i="12"/>
  <c r="D29" i="12"/>
  <c r="E29" i="12" s="1"/>
  <c r="H29" i="12"/>
  <c r="I29" i="12" s="1"/>
  <c r="A30" i="12"/>
  <c r="B30" i="12"/>
  <c r="C30" i="12"/>
  <c r="D30" i="12"/>
  <c r="E30" i="12" s="1"/>
  <c r="H30" i="12"/>
  <c r="I30" i="12" s="1"/>
  <c r="A31" i="12"/>
  <c r="B31" i="12"/>
  <c r="C31" i="12"/>
  <c r="H31" i="12"/>
  <c r="I31" i="12" s="1"/>
  <c r="A32" i="12"/>
  <c r="B32" i="12"/>
  <c r="C32" i="12"/>
  <c r="H32" i="12"/>
  <c r="I32" i="12" s="1"/>
  <c r="A33" i="12"/>
  <c r="B33" i="12"/>
  <c r="C33" i="12"/>
  <c r="H33" i="12"/>
  <c r="I33" i="12" s="1"/>
  <c r="A34" i="12"/>
  <c r="B34" i="12"/>
  <c r="C34" i="12"/>
  <c r="E34" i="12"/>
  <c r="H34" i="12"/>
  <c r="I34" i="12" s="1"/>
  <c r="A35" i="12"/>
  <c r="B35" i="12"/>
  <c r="C35" i="12"/>
  <c r="H35" i="12"/>
  <c r="I35" i="12" s="1"/>
  <c r="A36" i="12"/>
  <c r="B36" i="12"/>
  <c r="C36" i="12"/>
  <c r="H36" i="12"/>
  <c r="I36" i="12" s="1"/>
  <c r="A37" i="12"/>
  <c r="B37" i="12"/>
  <c r="C37" i="12"/>
  <c r="H37" i="12"/>
  <c r="I37" i="12" s="1"/>
  <c r="A38" i="12"/>
  <c r="B38" i="12"/>
  <c r="C38" i="12"/>
  <c r="H38" i="12"/>
  <c r="I38" i="12" s="1"/>
  <c r="A39" i="12"/>
  <c r="B39" i="12"/>
  <c r="C39" i="12"/>
  <c r="H39" i="12"/>
  <c r="I39" i="12" s="1"/>
  <c r="A40" i="12"/>
  <c r="B40" i="12"/>
  <c r="C40" i="12"/>
  <c r="H40" i="12"/>
  <c r="I40" i="12" s="1"/>
  <c r="A41" i="12"/>
  <c r="B41" i="12"/>
  <c r="C41" i="12"/>
  <c r="H41" i="12"/>
  <c r="I41" i="12" s="1"/>
  <c r="A42" i="12"/>
  <c r="G42" i="12" s="1"/>
  <c r="B42" i="12"/>
  <c r="C42" i="12"/>
  <c r="H42" i="12"/>
  <c r="I42" i="12" s="1"/>
  <c r="A43" i="12"/>
  <c r="B43" i="12"/>
  <c r="C43" i="12"/>
  <c r="E43" i="12"/>
  <c r="H43" i="12"/>
  <c r="I43" i="12" s="1"/>
  <c r="A44" i="12"/>
  <c r="B44" i="12"/>
  <c r="C44" i="12"/>
  <c r="H44" i="12"/>
  <c r="I44" i="12" s="1"/>
  <c r="A45" i="12"/>
  <c r="B45" i="12"/>
  <c r="C45" i="12"/>
  <c r="H45" i="12"/>
  <c r="I45" i="12" s="1"/>
  <c r="A46" i="12"/>
  <c r="B46" i="12"/>
  <c r="C46" i="12"/>
  <c r="H46" i="12"/>
  <c r="I46" i="12" s="1"/>
  <c r="A47" i="12"/>
  <c r="B47" i="12"/>
  <c r="C47" i="12"/>
  <c r="H47" i="12"/>
  <c r="I47" i="12" s="1"/>
  <c r="A48" i="12"/>
  <c r="B48" i="12"/>
  <c r="C48" i="12"/>
  <c r="H48" i="12"/>
  <c r="I48" i="12" s="1"/>
  <c r="A49" i="12"/>
  <c r="B49" i="12"/>
  <c r="C49" i="12"/>
  <c r="E49" i="12"/>
  <c r="J49" i="12" s="1"/>
  <c r="H49" i="12"/>
  <c r="I49" i="12" s="1"/>
  <c r="A50" i="12"/>
  <c r="B50" i="12"/>
  <c r="C50" i="12"/>
  <c r="H50" i="12"/>
  <c r="I50" i="12" s="1"/>
  <c r="A51" i="12"/>
  <c r="B51" i="12"/>
  <c r="C51" i="12"/>
  <c r="H51" i="12"/>
  <c r="I51" i="12" s="1"/>
  <c r="A52" i="12"/>
  <c r="B52" i="12"/>
  <c r="C52" i="12"/>
  <c r="H52" i="12"/>
  <c r="I52" i="12" s="1"/>
  <c r="A53" i="12"/>
  <c r="B53" i="12"/>
  <c r="C53" i="12"/>
  <c r="H53" i="12"/>
  <c r="I53" i="12" s="1"/>
  <c r="A54" i="12"/>
  <c r="B54" i="12"/>
  <c r="C54" i="12"/>
  <c r="H54" i="12"/>
  <c r="I54" i="12" s="1"/>
  <c r="A55" i="12"/>
  <c r="B55" i="12"/>
  <c r="C55" i="12"/>
  <c r="H55" i="12"/>
  <c r="I55" i="12" s="1"/>
  <c r="A56" i="12"/>
  <c r="B56" i="12"/>
  <c r="C56" i="12"/>
  <c r="H56" i="12"/>
  <c r="I56" i="12" s="1"/>
  <c r="A57" i="12"/>
  <c r="B57" i="12"/>
  <c r="C57" i="12"/>
  <c r="E57" i="12"/>
  <c r="J57" i="12" s="1"/>
  <c r="H57" i="12"/>
  <c r="I57" i="12" s="1"/>
  <c r="A58" i="12"/>
  <c r="B58" i="12"/>
  <c r="C58" i="12"/>
  <c r="H58" i="12"/>
  <c r="I58" i="12" s="1"/>
  <c r="A59" i="12"/>
  <c r="B59" i="12"/>
  <c r="C59" i="12"/>
  <c r="E59" i="12"/>
  <c r="H59" i="12"/>
  <c r="I59" i="12" s="1"/>
  <c r="A60" i="12"/>
  <c r="B60" i="12"/>
  <c r="C60" i="12"/>
  <c r="H60" i="12"/>
  <c r="I60" i="12" s="1"/>
  <c r="A61" i="12"/>
  <c r="B61" i="12"/>
  <c r="C61" i="12"/>
  <c r="H61" i="12"/>
  <c r="I61" i="12" s="1"/>
  <c r="A62" i="12"/>
  <c r="B62" i="12"/>
  <c r="C62" i="12"/>
  <c r="H62" i="12"/>
  <c r="I62" i="12" s="1"/>
  <c r="A63" i="12"/>
  <c r="B63" i="12"/>
  <c r="C63" i="12"/>
  <c r="H63" i="12"/>
  <c r="I63" i="12" s="1"/>
  <c r="A64" i="12"/>
  <c r="B64" i="12"/>
  <c r="C64" i="12"/>
  <c r="H64" i="12"/>
  <c r="I64" i="12" s="1"/>
  <c r="A65" i="12"/>
  <c r="B65" i="12"/>
  <c r="C65" i="12"/>
  <c r="E65" i="12"/>
  <c r="J65" i="12" s="1"/>
  <c r="H65" i="12"/>
  <c r="I65" i="12" s="1"/>
  <c r="A66" i="12"/>
  <c r="B66" i="12"/>
  <c r="C66" i="12"/>
  <c r="H66" i="12"/>
  <c r="I66" i="12" s="1"/>
  <c r="A67" i="12"/>
  <c r="B67" i="12"/>
  <c r="C67" i="12"/>
  <c r="E67" i="12"/>
  <c r="J67" i="12" s="1"/>
  <c r="H67" i="12"/>
  <c r="I67" i="12" s="1"/>
  <c r="A68" i="12"/>
  <c r="B68" i="12"/>
  <c r="C68" i="12"/>
  <c r="H68" i="12"/>
  <c r="I68" i="12" s="1"/>
  <c r="A69" i="12"/>
  <c r="B69" i="12"/>
  <c r="C69" i="12"/>
  <c r="H69" i="12"/>
  <c r="I69" i="12" s="1"/>
  <c r="A70" i="12"/>
  <c r="B70" i="12"/>
  <c r="C70" i="12"/>
  <c r="H70" i="12"/>
  <c r="I70" i="12" s="1"/>
  <c r="A71" i="12"/>
  <c r="B71" i="12"/>
  <c r="C71" i="12"/>
  <c r="E71" i="12"/>
  <c r="H71" i="12"/>
  <c r="I71" i="12" s="1"/>
  <c r="A72" i="12"/>
  <c r="B72" i="12"/>
  <c r="C72" i="12"/>
  <c r="H72" i="12"/>
  <c r="I72" i="12" s="1"/>
  <c r="A73" i="12"/>
  <c r="B73" i="12"/>
  <c r="C73" i="12"/>
  <c r="E73" i="12"/>
  <c r="J73" i="12" s="1"/>
  <c r="H73" i="12"/>
  <c r="I73" i="12" s="1"/>
  <c r="A74" i="12"/>
  <c r="B74" i="12"/>
  <c r="C74" i="12"/>
  <c r="H74" i="12"/>
  <c r="I74" i="12" s="1"/>
  <c r="A75" i="12"/>
  <c r="B75" i="12"/>
  <c r="C75" i="12"/>
  <c r="E75" i="12"/>
  <c r="J75" i="12" s="1"/>
  <c r="H75" i="12"/>
  <c r="I75" i="12" s="1"/>
  <c r="A76" i="12"/>
  <c r="B76" i="12"/>
  <c r="C76" i="12"/>
  <c r="H76" i="12"/>
  <c r="I76" i="12" s="1"/>
  <c r="A77" i="12"/>
  <c r="B77" i="12"/>
  <c r="C77" i="12"/>
  <c r="H77" i="12"/>
  <c r="I77" i="12" s="1"/>
  <c r="A78" i="12"/>
  <c r="B78" i="12"/>
  <c r="C78" i="12"/>
  <c r="H78" i="12"/>
  <c r="I78" i="12" s="1"/>
  <c r="A79" i="12"/>
  <c r="B79" i="12"/>
  <c r="C79" i="12"/>
  <c r="E79" i="12"/>
  <c r="H79" i="12"/>
  <c r="I79" i="12" s="1"/>
  <c r="A80" i="12"/>
  <c r="B80" i="12"/>
  <c r="C80" i="12"/>
  <c r="H80" i="12"/>
  <c r="I80" i="12" s="1"/>
  <c r="A81" i="12"/>
  <c r="B81" i="12"/>
  <c r="C81" i="12"/>
  <c r="E81" i="12"/>
  <c r="H81" i="12"/>
  <c r="I81" i="12" s="1"/>
  <c r="A82" i="12"/>
  <c r="B82" i="12"/>
  <c r="C82" i="12"/>
  <c r="H82" i="12"/>
  <c r="I82" i="12" s="1"/>
  <c r="A83" i="12"/>
  <c r="B83" i="12"/>
  <c r="C83" i="12"/>
  <c r="E83" i="12"/>
  <c r="J83" i="12" s="1"/>
  <c r="H83" i="12"/>
  <c r="I83" i="12" s="1"/>
  <c r="A84" i="12"/>
  <c r="B84" i="12"/>
  <c r="C84" i="12"/>
  <c r="H84" i="12"/>
  <c r="I84" i="12" s="1"/>
  <c r="A85" i="12"/>
  <c r="B85" i="12"/>
  <c r="C85" i="12"/>
  <c r="H85" i="12"/>
  <c r="I85" i="12" s="1"/>
  <c r="A86" i="12"/>
  <c r="B86" i="12"/>
  <c r="C86" i="12"/>
  <c r="H86" i="12"/>
  <c r="I86" i="12" s="1"/>
  <c r="A87" i="12"/>
  <c r="B87" i="12"/>
  <c r="C87" i="12"/>
  <c r="E87" i="12"/>
  <c r="J87" i="12" s="1"/>
  <c r="H87" i="12"/>
  <c r="I87" i="12" s="1"/>
  <c r="A88" i="12"/>
  <c r="B88" i="12"/>
  <c r="C88" i="12"/>
  <c r="H88" i="12"/>
  <c r="I88" i="12" s="1"/>
  <c r="A89" i="12"/>
  <c r="B89" i="12"/>
  <c r="C89" i="12"/>
  <c r="E89" i="12"/>
  <c r="J89" i="12" s="1"/>
  <c r="H89" i="12"/>
  <c r="I89" i="12" s="1"/>
  <c r="A90" i="12"/>
  <c r="B90" i="12"/>
  <c r="C90" i="12"/>
  <c r="H90" i="12"/>
  <c r="I90" i="12" s="1"/>
  <c r="A91" i="12"/>
  <c r="B91" i="12"/>
  <c r="C91" i="12"/>
  <c r="E91" i="12"/>
  <c r="H91" i="12"/>
  <c r="I91" i="12" s="1"/>
  <c r="A92" i="12"/>
  <c r="B92" i="12"/>
  <c r="C92" i="12"/>
  <c r="H92" i="12"/>
  <c r="I92" i="12" s="1"/>
  <c r="A93" i="12"/>
  <c r="B93" i="12"/>
  <c r="C93" i="12"/>
  <c r="H93" i="12"/>
  <c r="I93" i="12" s="1"/>
  <c r="A94" i="12"/>
  <c r="B94" i="12"/>
  <c r="C94" i="12"/>
  <c r="H94" i="12"/>
  <c r="I94" i="12" s="1"/>
  <c r="A95" i="12"/>
  <c r="B95" i="12"/>
  <c r="C95" i="12"/>
  <c r="E95" i="12"/>
  <c r="J95" i="12" s="1"/>
  <c r="H95" i="12"/>
  <c r="I95" i="12" s="1"/>
  <c r="A96" i="12"/>
  <c r="B96" i="12"/>
  <c r="C96" i="12"/>
  <c r="H96" i="12"/>
  <c r="I96" i="12" s="1"/>
  <c r="A97" i="12"/>
  <c r="B97" i="12"/>
  <c r="C97" i="12"/>
  <c r="E97" i="12"/>
  <c r="H97" i="12"/>
  <c r="I97" i="12" s="1"/>
  <c r="A98" i="12"/>
  <c r="B98" i="12"/>
  <c r="C98" i="12"/>
  <c r="H98" i="12"/>
  <c r="I98" i="12" s="1"/>
  <c r="A99" i="12"/>
  <c r="B99" i="12"/>
  <c r="C99" i="12"/>
  <c r="E99" i="12"/>
  <c r="H99" i="12"/>
  <c r="I99" i="12" s="1"/>
  <c r="A100" i="12"/>
  <c r="B100" i="12"/>
  <c r="C100" i="12"/>
  <c r="H100" i="12"/>
  <c r="I100" i="12" s="1"/>
  <c r="A101" i="12"/>
  <c r="B101" i="12"/>
  <c r="C101" i="12"/>
  <c r="H101" i="12"/>
  <c r="I101" i="12" s="1"/>
  <c r="A102" i="12"/>
  <c r="B102" i="12"/>
  <c r="C102" i="12"/>
  <c r="H102" i="12"/>
  <c r="I102" i="12" s="1"/>
  <c r="A103" i="12"/>
  <c r="B103" i="12"/>
  <c r="C103" i="12"/>
  <c r="E103" i="12"/>
  <c r="H103" i="12"/>
  <c r="I103" i="12" s="1"/>
  <c r="A104" i="12"/>
  <c r="B104" i="12"/>
  <c r="C104" i="12"/>
  <c r="H104" i="12"/>
  <c r="I104" i="12" s="1"/>
  <c r="A105" i="12"/>
  <c r="B105" i="12"/>
  <c r="C105" i="12"/>
  <c r="E105" i="12"/>
  <c r="H105" i="12"/>
  <c r="I105" i="12" s="1"/>
  <c r="A106" i="12"/>
  <c r="B106" i="12"/>
  <c r="C106" i="12"/>
  <c r="H106" i="12"/>
  <c r="I106" i="12" s="1"/>
  <c r="A107" i="12"/>
  <c r="B107" i="12"/>
  <c r="C107" i="12"/>
  <c r="E107" i="12"/>
  <c r="H107" i="12"/>
  <c r="I107" i="12" s="1"/>
  <c r="A108" i="12"/>
  <c r="B108" i="12"/>
  <c r="C108" i="12"/>
  <c r="H108" i="12"/>
  <c r="I108" i="12" s="1"/>
  <c r="A109" i="12"/>
  <c r="B109" i="12"/>
  <c r="C109" i="12"/>
  <c r="H109" i="12"/>
  <c r="I109" i="12" s="1"/>
  <c r="A110" i="12"/>
  <c r="B110" i="12"/>
  <c r="C110" i="12"/>
  <c r="H110" i="12"/>
  <c r="I110" i="12" s="1"/>
  <c r="A111" i="12"/>
  <c r="B111" i="12"/>
  <c r="C111" i="12"/>
  <c r="E111" i="12"/>
  <c r="H111" i="12"/>
  <c r="I111" i="12" s="1"/>
  <c r="A112" i="12"/>
  <c r="B112" i="12"/>
  <c r="C112" i="12"/>
  <c r="H112" i="12"/>
  <c r="I112" i="12" s="1"/>
  <c r="A113" i="12"/>
  <c r="B113" i="12"/>
  <c r="C113" i="12"/>
  <c r="E113" i="12"/>
  <c r="H113" i="12"/>
  <c r="I113" i="12" s="1"/>
  <c r="A114" i="12"/>
  <c r="B114" i="12"/>
  <c r="C114" i="12"/>
  <c r="H114" i="12"/>
  <c r="I114" i="12" s="1"/>
  <c r="A115" i="12"/>
  <c r="B115" i="12"/>
  <c r="C115" i="12"/>
  <c r="E115" i="12"/>
  <c r="H115" i="12"/>
  <c r="I115" i="12" s="1"/>
  <c r="A116" i="12"/>
  <c r="B116" i="12"/>
  <c r="C116" i="12"/>
  <c r="H116" i="12"/>
  <c r="I116" i="12" s="1"/>
  <c r="A117" i="12"/>
  <c r="B117" i="12"/>
  <c r="C117" i="12"/>
  <c r="H117" i="12"/>
  <c r="I117" i="12" s="1"/>
  <c r="A118" i="12"/>
  <c r="B118" i="12"/>
  <c r="C118" i="12"/>
  <c r="H118" i="12"/>
  <c r="I118" i="12" s="1"/>
  <c r="A119" i="12"/>
  <c r="B119" i="12"/>
  <c r="C119" i="12"/>
  <c r="E119" i="12"/>
  <c r="H119" i="12"/>
  <c r="I119" i="12" s="1"/>
  <c r="A120" i="12"/>
  <c r="B120" i="12"/>
  <c r="C120" i="12"/>
  <c r="H120" i="12"/>
  <c r="I120" i="12" s="1"/>
  <c r="A121" i="12"/>
  <c r="B121" i="12"/>
  <c r="C121" i="12"/>
  <c r="E121" i="12"/>
  <c r="H121" i="12"/>
  <c r="I121" i="12" s="1"/>
  <c r="A122" i="12"/>
  <c r="B122" i="12"/>
  <c r="C122" i="12"/>
  <c r="H122" i="12"/>
  <c r="I122" i="12" s="1"/>
  <c r="A123" i="12"/>
  <c r="B123" i="12"/>
  <c r="C123" i="12"/>
  <c r="E123" i="12"/>
  <c r="H123" i="12"/>
  <c r="I123" i="12" s="1"/>
  <c r="A124" i="12"/>
  <c r="B124" i="12"/>
  <c r="C124" i="12"/>
  <c r="H124" i="12"/>
  <c r="I124" i="12" s="1"/>
  <c r="A125" i="12"/>
  <c r="B125" i="12"/>
  <c r="C125" i="12"/>
  <c r="H125" i="12"/>
  <c r="I125" i="12" s="1"/>
  <c r="A126" i="12"/>
  <c r="B126" i="12"/>
  <c r="C126" i="12"/>
  <c r="H126" i="12"/>
  <c r="I126" i="12" s="1"/>
  <c r="A127" i="12"/>
  <c r="B127" i="12"/>
  <c r="C127" i="12"/>
  <c r="E127" i="12"/>
  <c r="H127" i="12"/>
  <c r="I127" i="12" s="1"/>
  <c r="A128" i="12"/>
  <c r="B128" i="12"/>
  <c r="C128" i="12"/>
  <c r="H128" i="12"/>
  <c r="I128" i="12" s="1"/>
  <c r="A129" i="12"/>
  <c r="B129" i="12"/>
  <c r="C129" i="12"/>
  <c r="E129" i="12"/>
  <c r="H129" i="12"/>
  <c r="I129" i="12" s="1"/>
  <c r="A130" i="12"/>
  <c r="B130" i="12"/>
  <c r="C130" i="12"/>
  <c r="H130" i="12"/>
  <c r="I130" i="12" s="1"/>
  <c r="A131" i="12"/>
  <c r="B131" i="12"/>
  <c r="C131" i="12"/>
  <c r="E131" i="12"/>
  <c r="H131" i="12"/>
  <c r="I131" i="12" s="1"/>
  <c r="A132" i="12"/>
  <c r="B132" i="12"/>
  <c r="C132" i="12"/>
  <c r="H132" i="12"/>
  <c r="I132" i="12" s="1"/>
  <c r="A133" i="12"/>
  <c r="B133" i="12"/>
  <c r="C133" i="12"/>
  <c r="H133" i="12"/>
  <c r="I133" i="12" s="1"/>
  <c r="A134" i="12"/>
  <c r="B134" i="12"/>
  <c r="C134" i="12"/>
  <c r="H134" i="12"/>
  <c r="I134" i="12" s="1"/>
  <c r="A135" i="12"/>
  <c r="B135" i="12"/>
  <c r="C135" i="12"/>
  <c r="E135" i="12"/>
  <c r="H135" i="12"/>
  <c r="I135" i="12" s="1"/>
  <c r="A136" i="12"/>
  <c r="B136" i="12"/>
  <c r="C136" i="12"/>
  <c r="F136" i="12" s="1"/>
  <c r="H136" i="12"/>
  <c r="I136" i="12" s="1"/>
  <c r="A137" i="12"/>
  <c r="B137" i="12"/>
  <c r="C137" i="12"/>
  <c r="E137" i="12"/>
  <c r="H137" i="12"/>
  <c r="I137" i="12" s="1"/>
  <c r="A138" i="12"/>
  <c r="B138" i="12"/>
  <c r="C138" i="12"/>
  <c r="H138" i="12"/>
  <c r="I138" i="12" s="1"/>
  <c r="A139" i="12"/>
  <c r="B139" i="12"/>
  <c r="C139" i="12"/>
  <c r="E139" i="12"/>
  <c r="H139" i="12"/>
  <c r="I139" i="12" s="1"/>
  <c r="A140" i="12"/>
  <c r="B140" i="12"/>
  <c r="C140" i="12"/>
  <c r="H140" i="12"/>
  <c r="I140" i="12" s="1"/>
  <c r="A141" i="12"/>
  <c r="B141" i="12"/>
  <c r="C141" i="12"/>
  <c r="H141" i="12"/>
  <c r="I141" i="12" s="1"/>
  <c r="A142" i="12"/>
  <c r="B142" i="12"/>
  <c r="C142" i="12"/>
  <c r="H142" i="12"/>
  <c r="I142" i="12" s="1"/>
  <c r="A143" i="12"/>
  <c r="B143" i="12"/>
  <c r="C143" i="12"/>
  <c r="E143" i="12"/>
  <c r="H143" i="12"/>
  <c r="I143" i="12" s="1"/>
  <c r="A144" i="12"/>
  <c r="B144" i="12"/>
  <c r="C144" i="12"/>
  <c r="H144" i="12"/>
  <c r="I144" i="12" s="1"/>
  <c r="A145" i="12"/>
  <c r="B145" i="12"/>
  <c r="C145" i="12"/>
  <c r="E145" i="12"/>
  <c r="H145" i="12"/>
  <c r="I145" i="12" s="1"/>
  <c r="A146" i="12"/>
  <c r="B146" i="12"/>
  <c r="C146" i="12"/>
  <c r="H146" i="12"/>
  <c r="I146" i="12" s="1"/>
  <c r="A147" i="12"/>
  <c r="B147" i="12"/>
  <c r="C147" i="12"/>
  <c r="E147" i="12"/>
  <c r="H147" i="12"/>
  <c r="I147" i="12" s="1"/>
  <c r="A148" i="12"/>
  <c r="B148" i="12"/>
  <c r="C148" i="12"/>
  <c r="E148" i="12"/>
  <c r="H148" i="12"/>
  <c r="I148" i="12" s="1"/>
  <c r="A149" i="12"/>
  <c r="B149" i="12"/>
  <c r="C149" i="12"/>
  <c r="E149" i="12"/>
  <c r="H149" i="12"/>
  <c r="I149" i="12" s="1"/>
  <c r="A150" i="12"/>
  <c r="B150" i="12"/>
  <c r="C150" i="12"/>
  <c r="H150" i="12"/>
  <c r="I150" i="12" s="1"/>
  <c r="A151" i="12"/>
  <c r="B151" i="12"/>
  <c r="C151" i="12"/>
  <c r="E151" i="12"/>
  <c r="H151" i="12"/>
  <c r="I151" i="12" s="1"/>
  <c r="A152" i="12"/>
  <c r="B152" i="12"/>
  <c r="C152" i="12"/>
  <c r="H152" i="12"/>
  <c r="I152" i="12" s="1"/>
  <c r="A153" i="12"/>
  <c r="B153" i="12"/>
  <c r="C153" i="12"/>
  <c r="E153" i="12"/>
  <c r="H153" i="12"/>
  <c r="I153" i="12" s="1"/>
  <c r="A154" i="12"/>
  <c r="B154" i="12"/>
  <c r="C154" i="12"/>
  <c r="H154" i="12"/>
  <c r="I154" i="12" s="1"/>
  <c r="A155" i="12"/>
  <c r="B155" i="12"/>
  <c r="C155" i="12"/>
  <c r="E155" i="12"/>
  <c r="H155" i="12"/>
  <c r="I155" i="12" s="1"/>
  <c r="A156" i="12"/>
  <c r="B156" i="12"/>
  <c r="C156" i="12"/>
  <c r="H156" i="12"/>
  <c r="I156" i="12" s="1"/>
  <c r="A157" i="12"/>
  <c r="B157" i="12"/>
  <c r="C157" i="12"/>
  <c r="H157" i="12"/>
  <c r="I157" i="12" s="1"/>
  <c r="A158" i="12"/>
  <c r="B158" i="12"/>
  <c r="C158" i="12"/>
  <c r="H158" i="12"/>
  <c r="I158" i="12" s="1"/>
  <c r="A159" i="12"/>
  <c r="B159" i="12"/>
  <c r="C159" i="12"/>
  <c r="E159" i="12"/>
  <c r="H159" i="12"/>
  <c r="I159" i="12" s="1"/>
  <c r="A160" i="12"/>
  <c r="B160" i="12"/>
  <c r="C160" i="12"/>
  <c r="H160" i="12"/>
  <c r="I160" i="12" s="1"/>
  <c r="A161" i="12"/>
  <c r="G161" i="12" s="1"/>
  <c r="B161" i="12"/>
  <c r="C161" i="12"/>
  <c r="E161" i="12"/>
  <c r="J161" i="12" s="1"/>
  <c r="H161" i="12"/>
  <c r="I161" i="12" s="1"/>
  <c r="A162" i="12"/>
  <c r="B162" i="12"/>
  <c r="C162" i="12"/>
  <c r="H162" i="12"/>
  <c r="I162" i="12" s="1"/>
  <c r="A163" i="12"/>
  <c r="B163" i="12"/>
  <c r="C163" i="12"/>
  <c r="E163" i="12"/>
  <c r="J163" i="12" s="1"/>
  <c r="H163" i="12"/>
  <c r="I163" i="12" s="1"/>
  <c r="A164" i="12"/>
  <c r="B164" i="12"/>
  <c r="C164" i="12"/>
  <c r="H164" i="12"/>
  <c r="I164" i="12" s="1"/>
  <c r="A165" i="12"/>
  <c r="B165" i="12"/>
  <c r="C165" i="12"/>
  <c r="H165" i="12"/>
  <c r="I165" i="12" s="1"/>
  <c r="A166" i="12"/>
  <c r="B166" i="12"/>
  <c r="C166" i="12"/>
  <c r="H166" i="12"/>
  <c r="I166" i="12" s="1"/>
  <c r="A167" i="12"/>
  <c r="B167" i="12"/>
  <c r="C167" i="12"/>
  <c r="E167" i="12"/>
  <c r="J167" i="12" s="1"/>
  <c r="H167" i="12"/>
  <c r="I167" i="12" s="1"/>
  <c r="A168" i="12"/>
  <c r="B168" i="12"/>
  <c r="C168" i="12"/>
  <c r="H168" i="12"/>
  <c r="I168" i="12" s="1"/>
  <c r="A169" i="12"/>
  <c r="B169" i="12"/>
  <c r="C169" i="12"/>
  <c r="E169" i="12"/>
  <c r="J169" i="12" s="1"/>
  <c r="H169" i="12"/>
  <c r="I169" i="12" s="1"/>
  <c r="A170" i="12"/>
  <c r="B170" i="12"/>
  <c r="C170" i="12"/>
  <c r="H170" i="12"/>
  <c r="I170" i="12" s="1"/>
  <c r="A171" i="12"/>
  <c r="B171" i="12"/>
  <c r="C171" i="12"/>
  <c r="E171" i="12"/>
  <c r="H171" i="12"/>
  <c r="I171" i="12" s="1"/>
  <c r="A172" i="12"/>
  <c r="B172" i="12"/>
  <c r="C172" i="12"/>
  <c r="H172" i="12"/>
  <c r="I172" i="12" s="1"/>
  <c r="A173" i="12"/>
  <c r="B173" i="12"/>
  <c r="C173" i="12"/>
  <c r="H173" i="12"/>
  <c r="I173" i="12" s="1"/>
  <c r="A174" i="12"/>
  <c r="B174" i="12"/>
  <c r="C174" i="12"/>
  <c r="H174" i="12"/>
  <c r="I174" i="12" s="1"/>
  <c r="A175" i="12"/>
  <c r="B175" i="12"/>
  <c r="C175" i="12"/>
  <c r="E175" i="12"/>
  <c r="H175" i="12"/>
  <c r="I175" i="12" s="1"/>
  <c r="A176" i="12"/>
  <c r="B176" i="12"/>
  <c r="C176" i="12"/>
  <c r="H176" i="12"/>
  <c r="I176" i="12" s="1"/>
  <c r="A177" i="12"/>
  <c r="B177" i="12"/>
  <c r="C177" i="12"/>
  <c r="E177" i="12"/>
  <c r="H177" i="12"/>
  <c r="I177" i="12" s="1"/>
  <c r="A178" i="12"/>
  <c r="B178" i="12"/>
  <c r="C178" i="12"/>
  <c r="H178" i="12"/>
  <c r="I178" i="12" s="1"/>
  <c r="A179" i="12"/>
  <c r="B179" i="12"/>
  <c r="C179" i="12"/>
  <c r="E179" i="12"/>
  <c r="J179" i="12" s="1"/>
  <c r="H179" i="12"/>
  <c r="I179" i="12" s="1"/>
  <c r="A180" i="12"/>
  <c r="B180" i="12"/>
  <c r="C180" i="12"/>
  <c r="H180" i="12"/>
  <c r="I180" i="12" s="1"/>
  <c r="A181" i="12"/>
  <c r="B181" i="12"/>
  <c r="C181" i="12"/>
  <c r="H181" i="12"/>
  <c r="I181" i="12" s="1"/>
  <c r="A182" i="12"/>
  <c r="B182" i="12"/>
  <c r="C182" i="12"/>
  <c r="H182" i="12"/>
  <c r="I182" i="12" s="1"/>
  <c r="A183" i="12"/>
  <c r="B183" i="12"/>
  <c r="C183" i="12"/>
  <c r="E183" i="12"/>
  <c r="J183" i="12" s="1"/>
  <c r="H183" i="12"/>
  <c r="I183" i="12" s="1"/>
  <c r="A184" i="12"/>
  <c r="B184" i="12"/>
  <c r="C184" i="12"/>
  <c r="E184" i="12"/>
  <c r="J184" i="12" s="1"/>
  <c r="H184" i="12"/>
  <c r="I184" i="12" s="1"/>
  <c r="A185" i="12"/>
  <c r="B185" i="12"/>
  <c r="C185" i="12"/>
  <c r="E185" i="12"/>
  <c r="J185" i="12" s="1"/>
  <c r="H185" i="12"/>
  <c r="I185" i="12" s="1"/>
  <c r="A186" i="12"/>
  <c r="B186" i="12"/>
  <c r="C186" i="12"/>
  <c r="H186" i="12"/>
  <c r="I186" i="12" s="1"/>
  <c r="A187" i="12"/>
  <c r="B187" i="12"/>
  <c r="C187" i="12"/>
  <c r="E187" i="12"/>
  <c r="J187" i="12" s="1"/>
  <c r="H187" i="12"/>
  <c r="I187" i="12" s="1"/>
  <c r="A188" i="12"/>
  <c r="B188" i="12"/>
  <c r="C188" i="12"/>
  <c r="H188" i="12"/>
  <c r="I188" i="12" s="1"/>
  <c r="A189" i="12"/>
  <c r="B189" i="12"/>
  <c r="C189" i="12"/>
  <c r="H189" i="12"/>
  <c r="I189" i="12" s="1"/>
  <c r="A190" i="12"/>
  <c r="B190" i="12"/>
  <c r="C190" i="12"/>
  <c r="H190" i="12"/>
  <c r="I190" i="12" s="1"/>
  <c r="A191" i="12"/>
  <c r="B191" i="12"/>
  <c r="C191" i="12"/>
  <c r="E191" i="12"/>
  <c r="J191" i="12" s="1"/>
  <c r="H191" i="12"/>
  <c r="I191" i="12" s="1"/>
  <c r="A192" i="12"/>
  <c r="B192" i="12"/>
  <c r="C192" i="12"/>
  <c r="E192" i="12"/>
  <c r="J192" i="12" s="1"/>
  <c r="H192" i="12"/>
  <c r="I192" i="12" s="1"/>
  <c r="A193" i="12"/>
  <c r="B193" i="12"/>
  <c r="C193" i="12"/>
  <c r="E193" i="12"/>
  <c r="J193" i="12" s="1"/>
  <c r="H193" i="12"/>
  <c r="I193" i="12" s="1"/>
  <c r="A194" i="12"/>
  <c r="B194" i="12"/>
  <c r="C194" i="12"/>
  <c r="H194" i="12"/>
  <c r="I194" i="12" s="1"/>
  <c r="A195" i="12"/>
  <c r="B195" i="12"/>
  <c r="C195" i="12"/>
  <c r="E195" i="12"/>
  <c r="J195" i="12" s="1"/>
  <c r="H195" i="12"/>
  <c r="I195" i="12" s="1"/>
  <c r="A196" i="12"/>
  <c r="B196" i="12"/>
  <c r="C196" i="12"/>
  <c r="H196" i="12"/>
  <c r="I196" i="12" s="1"/>
  <c r="A197" i="12"/>
  <c r="B197" i="12"/>
  <c r="C197" i="12"/>
  <c r="H197" i="12"/>
  <c r="I197" i="12" s="1"/>
  <c r="A198" i="12"/>
  <c r="B198" i="12"/>
  <c r="C198" i="12"/>
  <c r="H198" i="12"/>
  <c r="I198" i="12" s="1"/>
  <c r="A5" i="10"/>
  <c r="B5" i="10"/>
  <c r="C5" i="10"/>
  <c r="G5" i="10"/>
  <c r="H5" i="10" s="1"/>
  <c r="A6" i="10"/>
  <c r="B6" i="10"/>
  <c r="C6" i="10"/>
  <c r="F6" i="10"/>
  <c r="G6" i="10"/>
  <c r="H6" i="10" s="1"/>
  <c r="A7" i="10"/>
  <c r="B7" i="10"/>
  <c r="C7" i="10"/>
  <c r="G7" i="10"/>
  <c r="H7" i="10" s="1"/>
  <c r="A8" i="10"/>
  <c r="B8" i="10"/>
  <c r="C8" i="10"/>
  <c r="F8" i="10"/>
  <c r="G8" i="10"/>
  <c r="H8" i="10" s="1"/>
  <c r="A9" i="10"/>
  <c r="B9" i="10"/>
  <c r="C9" i="10"/>
  <c r="F9" i="10"/>
  <c r="G9" i="10"/>
  <c r="H9" i="10" s="1"/>
  <c r="A10" i="10"/>
  <c r="B10" i="10"/>
  <c r="C10" i="10"/>
  <c r="G10" i="10"/>
  <c r="H10" i="10" s="1"/>
  <c r="A11" i="10"/>
  <c r="B11" i="10"/>
  <c r="C11" i="10"/>
  <c r="G11" i="10"/>
  <c r="H11" i="10" s="1"/>
  <c r="A12" i="10"/>
  <c r="B12" i="10"/>
  <c r="C12" i="10"/>
  <c r="F12" i="10"/>
  <c r="G12" i="10"/>
  <c r="H12" i="10" s="1"/>
  <c r="A13" i="10"/>
  <c r="B13" i="10"/>
  <c r="C13" i="10"/>
  <c r="G13" i="10"/>
  <c r="H13" i="10" s="1"/>
  <c r="A14" i="10"/>
  <c r="B14" i="10"/>
  <c r="C14" i="10"/>
  <c r="F14" i="10"/>
  <c r="G14" i="10"/>
  <c r="H14" i="10" s="1"/>
  <c r="A15" i="10"/>
  <c r="B15" i="10"/>
  <c r="C15" i="10"/>
  <c r="G15" i="10"/>
  <c r="H15" i="10" s="1"/>
  <c r="A16" i="10"/>
  <c r="B16" i="10"/>
  <c r="C16" i="10"/>
  <c r="F16" i="10"/>
  <c r="G16" i="10"/>
  <c r="H16" i="10" s="1"/>
  <c r="A17" i="10"/>
  <c r="B17" i="10"/>
  <c r="C17" i="10"/>
  <c r="K17" i="10" s="1"/>
  <c r="F17" i="10"/>
  <c r="G17" i="10"/>
  <c r="H17" i="10" s="1"/>
  <c r="A18" i="10"/>
  <c r="B18" i="10"/>
  <c r="C18" i="10"/>
  <c r="G18" i="10"/>
  <c r="H18" i="10" s="1"/>
  <c r="A19" i="10"/>
  <c r="B19" i="10"/>
  <c r="C19" i="10"/>
  <c r="G19" i="10"/>
  <c r="H19" i="10" s="1"/>
  <c r="A20" i="10"/>
  <c r="B20" i="10"/>
  <c r="C20" i="10"/>
  <c r="G20" i="10"/>
  <c r="H20" i="10" s="1"/>
  <c r="A21" i="10"/>
  <c r="B21" i="10"/>
  <c r="C21" i="10"/>
  <c r="G21" i="10"/>
  <c r="H21" i="10" s="1"/>
  <c r="A22" i="10"/>
  <c r="B22" i="10"/>
  <c r="C22" i="10"/>
  <c r="F22" i="10"/>
  <c r="G22" i="10"/>
  <c r="H22" i="10" s="1"/>
  <c r="A23" i="10"/>
  <c r="B23" i="10"/>
  <c r="C23" i="10"/>
  <c r="G23" i="10"/>
  <c r="H23" i="10" s="1"/>
  <c r="A24" i="10"/>
  <c r="B24" i="10"/>
  <c r="C24" i="10"/>
  <c r="F24" i="10"/>
  <c r="G24" i="10"/>
  <c r="H24" i="10" s="1"/>
  <c r="A25" i="10"/>
  <c r="B25" i="10"/>
  <c r="C25" i="10"/>
  <c r="F25" i="10"/>
  <c r="G25" i="10"/>
  <c r="H25" i="10" s="1"/>
  <c r="A26" i="10"/>
  <c r="B26" i="10"/>
  <c r="C26" i="10"/>
  <c r="F26" i="10"/>
  <c r="G26" i="10"/>
  <c r="H26" i="10" s="1"/>
  <c r="A27" i="10"/>
  <c r="B27" i="10"/>
  <c r="C27" i="10"/>
  <c r="G27" i="10"/>
  <c r="H27" i="10" s="1"/>
  <c r="A28" i="10"/>
  <c r="B28" i="10"/>
  <c r="C28" i="10"/>
  <c r="G28" i="10"/>
  <c r="H28" i="10" s="1"/>
  <c r="A29" i="10"/>
  <c r="B29" i="10"/>
  <c r="C29" i="10"/>
  <c r="G29" i="10"/>
  <c r="H29" i="10" s="1"/>
  <c r="A30" i="10"/>
  <c r="B30" i="10"/>
  <c r="C30" i="10"/>
  <c r="F30" i="10"/>
  <c r="G30" i="10"/>
  <c r="H30" i="10" s="1"/>
  <c r="A31" i="10"/>
  <c r="B31" i="10"/>
  <c r="C31" i="10"/>
  <c r="G31" i="10"/>
  <c r="H31" i="10" s="1"/>
  <c r="A32" i="10"/>
  <c r="B32" i="10"/>
  <c r="C32" i="10"/>
  <c r="F32" i="10"/>
  <c r="G32" i="10"/>
  <c r="H32" i="10" s="1"/>
  <c r="A33" i="10"/>
  <c r="B33" i="10"/>
  <c r="C33" i="10"/>
  <c r="F33" i="10"/>
  <c r="G33" i="10"/>
  <c r="H33" i="10" s="1"/>
  <c r="A34" i="10"/>
  <c r="B34" i="10"/>
  <c r="C34" i="10"/>
  <c r="G34" i="10"/>
  <c r="H34" i="10" s="1"/>
  <c r="A35" i="10"/>
  <c r="B35" i="10"/>
  <c r="C35" i="10"/>
  <c r="F35" i="10"/>
  <c r="G35" i="10"/>
  <c r="H35" i="10" s="1"/>
  <c r="A36" i="10"/>
  <c r="B36" i="10"/>
  <c r="C36" i="10"/>
  <c r="G36" i="10"/>
  <c r="H36" i="10" s="1"/>
  <c r="A37" i="10"/>
  <c r="B37" i="10"/>
  <c r="C37" i="10"/>
  <c r="G37" i="10"/>
  <c r="H37" i="10" s="1"/>
  <c r="A38" i="10"/>
  <c r="B38" i="10"/>
  <c r="C38" i="10"/>
  <c r="G38" i="10"/>
  <c r="H38" i="10" s="1"/>
  <c r="A39" i="10"/>
  <c r="B39" i="10"/>
  <c r="C39" i="10"/>
  <c r="G39" i="10"/>
  <c r="H39" i="10" s="1"/>
  <c r="A40" i="10"/>
  <c r="B40" i="10"/>
  <c r="C40" i="10"/>
  <c r="D40" i="10" s="1"/>
  <c r="F40" i="10"/>
  <c r="G40" i="10"/>
  <c r="H40" i="10" s="1"/>
  <c r="A41" i="10"/>
  <c r="B41" i="10"/>
  <c r="C41" i="10"/>
  <c r="F41" i="10"/>
  <c r="G41" i="10"/>
  <c r="H41" i="10" s="1"/>
  <c r="A42" i="10"/>
  <c r="B42" i="10"/>
  <c r="C42" i="10"/>
  <c r="G42" i="10"/>
  <c r="H42" i="10" s="1"/>
  <c r="A43" i="10"/>
  <c r="B43" i="10"/>
  <c r="C43" i="10"/>
  <c r="F43" i="10"/>
  <c r="G43" i="10"/>
  <c r="H43" i="10" s="1"/>
  <c r="A44" i="10"/>
  <c r="B44" i="10"/>
  <c r="C44" i="10"/>
  <c r="G44" i="10"/>
  <c r="H44" i="10" s="1"/>
  <c r="A45" i="10"/>
  <c r="B45" i="10"/>
  <c r="C45" i="10"/>
  <c r="G45" i="10"/>
  <c r="H45" i="10" s="1"/>
  <c r="A46" i="10"/>
  <c r="B46" i="10"/>
  <c r="C46" i="10"/>
  <c r="G46" i="10"/>
  <c r="H46" i="10" s="1"/>
  <c r="A47" i="10"/>
  <c r="B47" i="10"/>
  <c r="C47" i="10"/>
  <c r="G47" i="10"/>
  <c r="H47" i="10" s="1"/>
  <c r="A48" i="10"/>
  <c r="B48" i="10"/>
  <c r="C48" i="10"/>
  <c r="F48" i="10"/>
  <c r="G48" i="10"/>
  <c r="H48" i="10" s="1"/>
  <c r="A49" i="10"/>
  <c r="B49" i="10"/>
  <c r="C49" i="10"/>
  <c r="F49" i="10"/>
  <c r="G49" i="10"/>
  <c r="H49" i="10" s="1"/>
  <c r="A50" i="10"/>
  <c r="B50" i="10"/>
  <c r="C50" i="10"/>
  <c r="D50" i="10" s="1"/>
  <c r="G50" i="10"/>
  <c r="H50" i="10" s="1"/>
  <c r="A51" i="10"/>
  <c r="B51" i="10"/>
  <c r="C51" i="10"/>
  <c r="F51" i="10"/>
  <c r="L51" i="10" s="1"/>
  <c r="G51" i="10"/>
  <c r="H51" i="10" s="1"/>
  <c r="A52" i="10"/>
  <c r="B52" i="10"/>
  <c r="C52" i="10"/>
  <c r="D52" i="10" s="1"/>
  <c r="F52" i="10"/>
  <c r="G52" i="10"/>
  <c r="H52" i="10" s="1"/>
  <c r="A53" i="10"/>
  <c r="B53" i="10"/>
  <c r="C53" i="10"/>
  <c r="F53" i="10"/>
  <c r="G53" i="10"/>
  <c r="H53" i="10" s="1"/>
  <c r="A54" i="10"/>
  <c r="B54" i="10"/>
  <c r="C54" i="10"/>
  <c r="G54" i="10"/>
  <c r="H54" i="10" s="1"/>
  <c r="A55" i="10"/>
  <c r="B55" i="10"/>
  <c r="C55" i="10"/>
  <c r="G55" i="10"/>
  <c r="H55" i="10" s="1"/>
  <c r="A56" i="10"/>
  <c r="B56" i="10"/>
  <c r="C56" i="10"/>
  <c r="F56" i="10"/>
  <c r="G56" i="10"/>
  <c r="H56" i="10" s="1"/>
  <c r="A57" i="10"/>
  <c r="B57" i="10"/>
  <c r="C57" i="10"/>
  <c r="F57" i="10"/>
  <c r="G57" i="10"/>
  <c r="H57" i="10" s="1"/>
  <c r="A58" i="10"/>
  <c r="B58" i="10"/>
  <c r="C58" i="10"/>
  <c r="F58" i="10"/>
  <c r="L58" i="10" s="1"/>
  <c r="G58" i="10"/>
  <c r="H58" i="10" s="1"/>
  <c r="A59" i="10"/>
  <c r="B59" i="10"/>
  <c r="C59" i="10"/>
  <c r="F59" i="10"/>
  <c r="G59" i="10"/>
  <c r="H59" i="10" s="1"/>
  <c r="A60" i="10"/>
  <c r="B60" i="10"/>
  <c r="C60" i="10"/>
  <c r="G60" i="10"/>
  <c r="H60" i="10" s="1"/>
  <c r="A61" i="10"/>
  <c r="K61" i="10" s="1"/>
  <c r="B61" i="10"/>
  <c r="C61" i="10"/>
  <c r="G61" i="10"/>
  <c r="H61" i="10" s="1"/>
  <c r="A62" i="10"/>
  <c r="B62" i="10"/>
  <c r="C62" i="10"/>
  <c r="G62" i="10"/>
  <c r="H62" i="10" s="1"/>
  <c r="A63" i="10"/>
  <c r="B63" i="10"/>
  <c r="C63" i="10"/>
  <c r="D63" i="10" s="1"/>
  <c r="F63" i="10"/>
  <c r="G63" i="10"/>
  <c r="H63" i="10" s="1"/>
  <c r="A64" i="10"/>
  <c r="B64" i="10"/>
  <c r="C64" i="10"/>
  <c r="F64" i="10"/>
  <c r="G64" i="10"/>
  <c r="H64" i="10" s="1"/>
  <c r="A65" i="10"/>
  <c r="B65" i="10"/>
  <c r="C65" i="10"/>
  <c r="F65" i="10"/>
  <c r="G65" i="10"/>
  <c r="H65" i="10" s="1"/>
  <c r="A66" i="10"/>
  <c r="B66" i="10"/>
  <c r="C66" i="10"/>
  <c r="F66" i="10"/>
  <c r="G66" i="10"/>
  <c r="H66" i="10" s="1"/>
  <c r="A67" i="10"/>
  <c r="B67" i="10"/>
  <c r="C67" i="10"/>
  <c r="F67" i="10"/>
  <c r="L67" i="10" s="1"/>
  <c r="G67" i="10"/>
  <c r="H67" i="10" s="1"/>
  <c r="A68" i="10"/>
  <c r="B68" i="10"/>
  <c r="C68" i="10"/>
  <c r="D68" i="10" s="1"/>
  <c r="I68" i="10" s="1"/>
  <c r="J68" i="10" s="1"/>
  <c r="G68" i="10"/>
  <c r="H68" i="10" s="1"/>
  <c r="A69" i="10"/>
  <c r="B69" i="10"/>
  <c r="C69" i="10"/>
  <c r="G69" i="10"/>
  <c r="H69" i="10" s="1"/>
  <c r="A70" i="10"/>
  <c r="B70" i="10"/>
  <c r="C70" i="10"/>
  <c r="G70" i="10"/>
  <c r="H70" i="10" s="1"/>
  <c r="A71" i="10"/>
  <c r="B71" i="10"/>
  <c r="C71" i="10"/>
  <c r="D71" i="10" s="1"/>
  <c r="F71" i="10"/>
  <c r="L71" i="10" s="1"/>
  <c r="G71" i="10"/>
  <c r="H71" i="10" s="1"/>
  <c r="A72" i="10"/>
  <c r="B72" i="10"/>
  <c r="C72" i="10"/>
  <c r="D72" i="10" s="1"/>
  <c r="F72" i="10"/>
  <c r="G72" i="10"/>
  <c r="H72" i="10" s="1"/>
  <c r="A73" i="10"/>
  <c r="B73" i="10"/>
  <c r="C73" i="10"/>
  <c r="F73" i="10"/>
  <c r="G73" i="10"/>
  <c r="H73" i="10" s="1"/>
  <c r="A74" i="10"/>
  <c r="B74" i="10"/>
  <c r="C74" i="10"/>
  <c r="F74" i="10"/>
  <c r="L74" i="10" s="1"/>
  <c r="G74" i="10"/>
  <c r="H74" i="10" s="1"/>
  <c r="A75" i="10"/>
  <c r="B75" i="10"/>
  <c r="C75" i="10"/>
  <c r="D75" i="10" s="1"/>
  <c r="F75" i="10"/>
  <c r="L75" i="10" s="1"/>
  <c r="G75" i="10"/>
  <c r="H75" i="10" s="1"/>
  <c r="A76" i="10"/>
  <c r="B76" i="10"/>
  <c r="C76" i="10"/>
  <c r="D76" i="10" s="1"/>
  <c r="G76" i="10"/>
  <c r="H76" i="10" s="1"/>
  <c r="A77" i="10"/>
  <c r="B77" i="10"/>
  <c r="C77" i="10"/>
  <c r="G77" i="10"/>
  <c r="H77" i="10" s="1"/>
  <c r="A78" i="10"/>
  <c r="B78" i="10"/>
  <c r="C78" i="10"/>
  <c r="G78" i="10"/>
  <c r="H78" i="10" s="1"/>
  <c r="A79" i="10"/>
  <c r="B79" i="10"/>
  <c r="C79" i="10"/>
  <c r="D79" i="10" s="1"/>
  <c r="G79" i="10"/>
  <c r="H79" i="10" s="1"/>
  <c r="A80" i="10"/>
  <c r="B80" i="10"/>
  <c r="C80" i="10"/>
  <c r="D80" i="10" s="1"/>
  <c r="F80" i="10"/>
  <c r="G80" i="10"/>
  <c r="H80" i="10" s="1"/>
  <c r="A81" i="10"/>
  <c r="B81" i="10"/>
  <c r="C81" i="10"/>
  <c r="F81" i="10"/>
  <c r="G81" i="10"/>
  <c r="H81" i="10" s="1"/>
  <c r="A82" i="10"/>
  <c r="B82" i="10"/>
  <c r="C82" i="10"/>
  <c r="F82" i="10"/>
  <c r="G82" i="10"/>
  <c r="H82" i="10" s="1"/>
  <c r="A83" i="10"/>
  <c r="B83" i="10"/>
  <c r="C83" i="10"/>
  <c r="F83" i="10"/>
  <c r="G83" i="10"/>
  <c r="H83" i="10" s="1"/>
  <c r="A84" i="10"/>
  <c r="B84" i="10"/>
  <c r="C84" i="10"/>
  <c r="F84" i="10"/>
  <c r="G84" i="10"/>
  <c r="H84" i="10" s="1"/>
  <c r="A85" i="10"/>
  <c r="B85" i="10"/>
  <c r="C85" i="10"/>
  <c r="G85" i="10"/>
  <c r="H85" i="10" s="1"/>
  <c r="A86" i="10"/>
  <c r="B86" i="10"/>
  <c r="C86" i="10"/>
  <c r="G86" i="10"/>
  <c r="H86" i="10" s="1"/>
  <c r="A87" i="10"/>
  <c r="B87" i="10"/>
  <c r="C87" i="10"/>
  <c r="G87" i="10"/>
  <c r="H87" i="10" s="1"/>
  <c r="A88" i="10"/>
  <c r="B88" i="10"/>
  <c r="C88" i="10"/>
  <c r="F88" i="10"/>
  <c r="L88" i="10" s="1"/>
  <c r="G88" i="10"/>
  <c r="H88" i="10" s="1"/>
  <c r="A89" i="10"/>
  <c r="B89" i="10"/>
  <c r="C89" i="10"/>
  <c r="F89" i="10"/>
  <c r="G89" i="10"/>
  <c r="H89" i="10" s="1"/>
  <c r="A90" i="10"/>
  <c r="B90" i="10"/>
  <c r="C90" i="10"/>
  <c r="F90" i="10"/>
  <c r="G90" i="10"/>
  <c r="H90" i="10" s="1"/>
  <c r="A91" i="10"/>
  <c r="B91" i="10"/>
  <c r="C91" i="10"/>
  <c r="F91" i="10"/>
  <c r="G91" i="10"/>
  <c r="H91" i="10" s="1"/>
  <c r="A92" i="10"/>
  <c r="B92" i="10"/>
  <c r="C92" i="10"/>
  <c r="D92" i="10" s="1"/>
  <c r="G92" i="10"/>
  <c r="H92" i="10" s="1"/>
  <c r="A93" i="10"/>
  <c r="B93" i="10"/>
  <c r="C93" i="10"/>
  <c r="G93" i="10"/>
  <c r="H93" i="10" s="1"/>
  <c r="A94" i="10"/>
  <c r="B94" i="10"/>
  <c r="C94" i="10"/>
  <c r="D94" i="10" s="1"/>
  <c r="G94" i="10"/>
  <c r="H94" i="10" s="1"/>
  <c r="A95" i="10"/>
  <c r="B95" i="10"/>
  <c r="C95" i="10"/>
  <c r="G95" i="10"/>
  <c r="H95" i="10" s="1"/>
  <c r="A96" i="10"/>
  <c r="B96" i="10"/>
  <c r="C96" i="10"/>
  <c r="F96" i="10"/>
  <c r="G96" i="10"/>
  <c r="H96" i="10" s="1"/>
  <c r="A97" i="10"/>
  <c r="B97" i="10"/>
  <c r="C97" i="10"/>
  <c r="D97" i="10" s="1"/>
  <c r="F97" i="10"/>
  <c r="G97" i="10"/>
  <c r="H97" i="10" s="1"/>
  <c r="A98" i="10"/>
  <c r="B98" i="10"/>
  <c r="C98" i="10"/>
  <c r="F98" i="10"/>
  <c r="G98" i="10"/>
  <c r="H98" i="10" s="1"/>
  <c r="A99" i="10"/>
  <c r="B99" i="10"/>
  <c r="C99" i="10"/>
  <c r="F99" i="10"/>
  <c r="G99" i="10"/>
  <c r="H99" i="10" s="1"/>
  <c r="A100" i="10"/>
  <c r="B100" i="10"/>
  <c r="C100" i="10"/>
  <c r="G100" i="10"/>
  <c r="H100" i="10" s="1"/>
  <c r="A101" i="10"/>
  <c r="B101" i="10"/>
  <c r="C101" i="10"/>
  <c r="G101" i="10"/>
  <c r="H101" i="10" s="1"/>
  <c r="A102" i="10"/>
  <c r="B102" i="10"/>
  <c r="C102" i="10"/>
  <c r="G102" i="10"/>
  <c r="H102" i="10" s="1"/>
  <c r="A103" i="10"/>
  <c r="B103" i="10"/>
  <c r="C103" i="10"/>
  <c r="G103" i="10"/>
  <c r="H103" i="10" s="1"/>
  <c r="A104" i="10"/>
  <c r="B104" i="10"/>
  <c r="C104" i="10"/>
  <c r="F104" i="10"/>
  <c r="G104" i="10"/>
  <c r="H104" i="10" s="1"/>
  <c r="A105" i="10"/>
  <c r="B105" i="10"/>
  <c r="C105" i="10"/>
  <c r="F105" i="10"/>
  <c r="G105" i="10"/>
  <c r="H105" i="10" s="1"/>
  <c r="A106" i="10"/>
  <c r="B106" i="10"/>
  <c r="C106" i="10"/>
  <c r="F106" i="10"/>
  <c r="G106" i="10"/>
  <c r="H106" i="10" s="1"/>
  <c r="A107" i="10"/>
  <c r="B107" i="10"/>
  <c r="C107" i="10"/>
  <c r="F107" i="10"/>
  <c r="G107" i="10"/>
  <c r="H107" i="10" s="1"/>
  <c r="A108" i="10"/>
  <c r="B108" i="10"/>
  <c r="C108" i="10"/>
  <c r="G108" i="10"/>
  <c r="H108" i="10" s="1"/>
  <c r="A109" i="10"/>
  <c r="B109" i="10"/>
  <c r="C109" i="10"/>
  <c r="G109" i="10"/>
  <c r="H109" i="10" s="1"/>
  <c r="A110" i="10"/>
  <c r="B110" i="10"/>
  <c r="C110" i="10"/>
  <c r="D110" i="10"/>
  <c r="G110" i="10"/>
  <c r="H110" i="10" s="1"/>
  <c r="A111" i="10"/>
  <c r="B111" i="10"/>
  <c r="C111" i="10"/>
  <c r="G111" i="10"/>
  <c r="H111" i="10" s="1"/>
  <c r="A112" i="10"/>
  <c r="B112" i="10"/>
  <c r="C112" i="10"/>
  <c r="F112" i="10"/>
  <c r="G112" i="10"/>
  <c r="H112" i="10" s="1"/>
  <c r="A113" i="10"/>
  <c r="B113" i="10"/>
  <c r="C113" i="10"/>
  <c r="F113" i="10"/>
  <c r="G113" i="10"/>
  <c r="H113" i="10" s="1"/>
  <c r="A114" i="10"/>
  <c r="B114" i="10"/>
  <c r="C114" i="10"/>
  <c r="F114" i="10"/>
  <c r="G114" i="10"/>
  <c r="H114" i="10" s="1"/>
  <c r="A115" i="10"/>
  <c r="B115" i="10"/>
  <c r="C115" i="10"/>
  <c r="F115" i="10"/>
  <c r="G115" i="10"/>
  <c r="H115" i="10" s="1"/>
  <c r="A116" i="10"/>
  <c r="B116" i="10"/>
  <c r="C116" i="10"/>
  <c r="G116" i="10"/>
  <c r="H116" i="10" s="1"/>
  <c r="A117" i="10"/>
  <c r="B117" i="10"/>
  <c r="C117" i="10"/>
  <c r="G117" i="10"/>
  <c r="H117" i="10" s="1"/>
  <c r="A118" i="10"/>
  <c r="B118" i="10"/>
  <c r="C118" i="10"/>
  <c r="D118" i="10" s="1"/>
  <c r="G118" i="10"/>
  <c r="H118" i="10" s="1"/>
  <c r="A119" i="10"/>
  <c r="B119" i="10"/>
  <c r="C119" i="10"/>
  <c r="D119" i="10" s="1"/>
  <c r="G119" i="10"/>
  <c r="H119" i="10" s="1"/>
  <c r="A120" i="10"/>
  <c r="B120" i="10"/>
  <c r="C120" i="10"/>
  <c r="D120" i="10" s="1"/>
  <c r="F120" i="10"/>
  <c r="G120" i="10"/>
  <c r="H120" i="10" s="1"/>
  <c r="A121" i="10"/>
  <c r="B121" i="10"/>
  <c r="C121" i="10"/>
  <c r="F121" i="10"/>
  <c r="G121" i="10"/>
  <c r="H121" i="10" s="1"/>
  <c r="A122" i="10"/>
  <c r="B122" i="10"/>
  <c r="C122" i="10"/>
  <c r="F122" i="10"/>
  <c r="G122" i="10"/>
  <c r="H122" i="10" s="1"/>
  <c r="A123" i="10"/>
  <c r="B123" i="10"/>
  <c r="C123" i="10"/>
  <c r="F123" i="10"/>
  <c r="G123" i="10"/>
  <c r="H123" i="10" s="1"/>
  <c r="A124" i="10"/>
  <c r="B124" i="10"/>
  <c r="C124" i="10"/>
  <c r="G124" i="10"/>
  <c r="H124" i="10" s="1"/>
  <c r="A125" i="10"/>
  <c r="B125" i="10"/>
  <c r="C125" i="10"/>
  <c r="G125" i="10"/>
  <c r="H125" i="10" s="1"/>
  <c r="A126" i="10"/>
  <c r="B126" i="10"/>
  <c r="C126" i="10"/>
  <c r="D126" i="10" s="1"/>
  <c r="G126" i="10"/>
  <c r="H126" i="10" s="1"/>
  <c r="A127" i="10"/>
  <c r="B127" i="10"/>
  <c r="C127" i="10"/>
  <c r="G127" i="10"/>
  <c r="H127" i="10" s="1"/>
  <c r="A128" i="10"/>
  <c r="K128" i="10" s="1"/>
  <c r="B128" i="10"/>
  <c r="C128" i="10"/>
  <c r="F128" i="10"/>
  <c r="G128" i="10"/>
  <c r="H128" i="10" s="1"/>
  <c r="A129" i="10"/>
  <c r="B129" i="10"/>
  <c r="C129" i="10"/>
  <c r="D129" i="10" s="1"/>
  <c r="F129" i="10"/>
  <c r="G129" i="10"/>
  <c r="H129" i="10" s="1"/>
  <c r="A130" i="10"/>
  <c r="B130" i="10"/>
  <c r="C130" i="10"/>
  <c r="F130" i="10"/>
  <c r="G130" i="10"/>
  <c r="H130" i="10" s="1"/>
  <c r="A131" i="10"/>
  <c r="B131" i="10"/>
  <c r="C131" i="10"/>
  <c r="F131" i="10"/>
  <c r="G131" i="10"/>
  <c r="H131" i="10" s="1"/>
  <c r="A132" i="10"/>
  <c r="B132" i="10"/>
  <c r="C132" i="10"/>
  <c r="D132" i="10" s="1"/>
  <c r="G132" i="10"/>
  <c r="H132" i="10" s="1"/>
  <c r="A133" i="10"/>
  <c r="B133" i="10"/>
  <c r="C133" i="10"/>
  <c r="F133" i="10"/>
  <c r="G133" i="10"/>
  <c r="H133" i="10" s="1"/>
  <c r="A134" i="10"/>
  <c r="B134" i="10"/>
  <c r="C134" i="10"/>
  <c r="D134" i="10" s="1"/>
  <c r="G134" i="10"/>
  <c r="H134" i="10" s="1"/>
  <c r="A135" i="10"/>
  <c r="B135" i="10"/>
  <c r="C135" i="10"/>
  <c r="D135" i="10" s="1"/>
  <c r="G135" i="10"/>
  <c r="H135" i="10" s="1"/>
  <c r="A136" i="10"/>
  <c r="B136" i="10"/>
  <c r="C136" i="10"/>
  <c r="D136" i="10" s="1"/>
  <c r="I136" i="10" s="1"/>
  <c r="F136" i="10"/>
  <c r="G136" i="10"/>
  <c r="H136" i="10" s="1"/>
  <c r="A137" i="10"/>
  <c r="B137" i="10"/>
  <c r="C137" i="10"/>
  <c r="F137" i="10"/>
  <c r="G137" i="10"/>
  <c r="H137" i="10" s="1"/>
  <c r="A138" i="10"/>
  <c r="B138" i="10"/>
  <c r="C138" i="10"/>
  <c r="D138" i="10" s="1"/>
  <c r="F138" i="10"/>
  <c r="G138" i="10"/>
  <c r="H138" i="10" s="1"/>
  <c r="A139" i="10"/>
  <c r="B139" i="10"/>
  <c r="C139" i="10"/>
  <c r="F139" i="10"/>
  <c r="G139" i="10"/>
  <c r="H139" i="10" s="1"/>
  <c r="A140" i="10"/>
  <c r="B140" i="10"/>
  <c r="C140" i="10"/>
  <c r="D140" i="10" s="1"/>
  <c r="G140" i="10"/>
  <c r="H140" i="10" s="1"/>
  <c r="A141" i="10"/>
  <c r="B141" i="10"/>
  <c r="C141" i="10"/>
  <c r="G141" i="10"/>
  <c r="H141" i="10" s="1"/>
  <c r="A142" i="10"/>
  <c r="B142" i="10"/>
  <c r="C142" i="10"/>
  <c r="D142" i="10" s="1"/>
  <c r="G142" i="10"/>
  <c r="H142" i="10" s="1"/>
  <c r="A143" i="10"/>
  <c r="B143" i="10"/>
  <c r="C143" i="10"/>
  <c r="G143" i="10"/>
  <c r="H143" i="10" s="1"/>
  <c r="A144" i="10"/>
  <c r="B144" i="10"/>
  <c r="C144" i="10"/>
  <c r="F144" i="10"/>
  <c r="G144" i="10"/>
  <c r="H144" i="10" s="1"/>
  <c r="A145" i="10"/>
  <c r="B145" i="10"/>
  <c r="C145" i="10"/>
  <c r="D145" i="10" s="1"/>
  <c r="F145" i="10"/>
  <c r="G145" i="10"/>
  <c r="H145" i="10" s="1"/>
  <c r="A146" i="10"/>
  <c r="B146" i="10"/>
  <c r="C146" i="10"/>
  <c r="D146" i="10" s="1"/>
  <c r="F146" i="10"/>
  <c r="G146" i="10"/>
  <c r="H146" i="10"/>
  <c r="A147" i="10"/>
  <c r="B147" i="10"/>
  <c r="C147" i="10"/>
  <c r="F147" i="10"/>
  <c r="G147" i="10"/>
  <c r="H147" i="10" s="1"/>
  <c r="A148" i="10"/>
  <c r="B148" i="10"/>
  <c r="C148" i="10"/>
  <c r="D148" i="10" s="1"/>
  <c r="G148" i="10"/>
  <c r="H148" i="10" s="1"/>
  <c r="A149" i="10"/>
  <c r="B149" i="10"/>
  <c r="C149" i="10"/>
  <c r="G149" i="10"/>
  <c r="H149" i="10" s="1"/>
  <c r="A150" i="10"/>
  <c r="B150" i="10"/>
  <c r="C150" i="10"/>
  <c r="D150" i="10" s="1"/>
  <c r="F150" i="10"/>
  <c r="G150" i="10"/>
  <c r="H150" i="10" s="1"/>
  <c r="A151" i="10"/>
  <c r="B151" i="10"/>
  <c r="C151" i="10"/>
  <c r="D151" i="10" s="1"/>
  <c r="F151" i="10"/>
  <c r="G151" i="10"/>
  <c r="H151" i="10"/>
  <c r="A152" i="10"/>
  <c r="B152" i="10"/>
  <c r="C152" i="10"/>
  <c r="D152" i="10" s="1"/>
  <c r="F152" i="10"/>
  <c r="G152" i="10"/>
  <c r="H152" i="10" s="1"/>
  <c r="A153" i="10"/>
  <c r="B153" i="10"/>
  <c r="C153" i="10"/>
  <c r="F153" i="10"/>
  <c r="G153" i="10"/>
  <c r="H153" i="10" s="1"/>
  <c r="A154" i="10"/>
  <c r="B154" i="10"/>
  <c r="C154" i="10"/>
  <c r="D154" i="10" s="1"/>
  <c r="F154" i="10"/>
  <c r="G154" i="10"/>
  <c r="H154" i="10" s="1"/>
  <c r="A155" i="10"/>
  <c r="B155" i="10"/>
  <c r="C155" i="10"/>
  <c r="F155" i="10"/>
  <c r="G155" i="10"/>
  <c r="H155" i="10" s="1"/>
  <c r="A156" i="10"/>
  <c r="B156" i="10"/>
  <c r="C156" i="10"/>
  <c r="D156" i="10" s="1"/>
  <c r="G156" i="10"/>
  <c r="H156" i="10" s="1"/>
  <c r="A157" i="10"/>
  <c r="B157" i="10"/>
  <c r="C157" i="10"/>
  <c r="G157" i="10"/>
  <c r="H157" i="10" s="1"/>
  <c r="A158" i="10"/>
  <c r="B158" i="10"/>
  <c r="C158" i="10"/>
  <c r="D158" i="10" s="1"/>
  <c r="F158" i="10"/>
  <c r="G158" i="10"/>
  <c r="H158" i="10" s="1"/>
  <c r="A159" i="10"/>
  <c r="B159" i="10"/>
  <c r="C159" i="10"/>
  <c r="G159" i="10"/>
  <c r="H159" i="10" s="1"/>
  <c r="A160" i="10"/>
  <c r="B160" i="10"/>
  <c r="C160" i="10"/>
  <c r="F160" i="10"/>
  <c r="L160" i="10" s="1"/>
  <c r="G160" i="10"/>
  <c r="H160" i="10" s="1"/>
  <c r="A161" i="10"/>
  <c r="K161" i="10" s="1"/>
  <c r="B161" i="10"/>
  <c r="C161" i="10"/>
  <c r="D161" i="10" s="1"/>
  <c r="F161" i="10"/>
  <c r="G161" i="10"/>
  <c r="H161" i="10" s="1"/>
  <c r="A162" i="10"/>
  <c r="B162" i="10"/>
  <c r="C162" i="10"/>
  <c r="D162" i="10" s="1"/>
  <c r="F162" i="10"/>
  <c r="L162" i="10" s="1"/>
  <c r="G162" i="10"/>
  <c r="H162" i="10" s="1"/>
  <c r="A163" i="10"/>
  <c r="B163" i="10"/>
  <c r="C163" i="10"/>
  <c r="F163" i="10"/>
  <c r="L163" i="10" s="1"/>
  <c r="G163" i="10"/>
  <c r="H163" i="10" s="1"/>
  <c r="A164" i="10"/>
  <c r="B164" i="10"/>
  <c r="C164" i="10"/>
  <c r="G164" i="10"/>
  <c r="H164" i="10" s="1"/>
  <c r="A165" i="10"/>
  <c r="B165" i="10"/>
  <c r="C165" i="10"/>
  <c r="G165" i="10"/>
  <c r="H165" i="10" s="1"/>
  <c r="A166" i="10"/>
  <c r="B166" i="10"/>
  <c r="C166" i="10"/>
  <c r="D166" i="10" s="1"/>
  <c r="F166" i="10"/>
  <c r="L166" i="10" s="1"/>
  <c r="G166" i="10"/>
  <c r="H166" i="10" s="1"/>
  <c r="A167" i="10"/>
  <c r="B167" i="10"/>
  <c r="C167" i="10"/>
  <c r="G167" i="10"/>
  <c r="H167" i="10" s="1"/>
  <c r="A168" i="10"/>
  <c r="B168" i="10"/>
  <c r="C168" i="10"/>
  <c r="D168" i="10" s="1"/>
  <c r="F168" i="10"/>
  <c r="G168" i="10"/>
  <c r="H168" i="10" s="1"/>
  <c r="A169" i="10"/>
  <c r="B169" i="10"/>
  <c r="C169" i="10"/>
  <c r="F169" i="10"/>
  <c r="L169" i="10" s="1"/>
  <c r="G169" i="10"/>
  <c r="H169" i="10" s="1"/>
  <c r="A170" i="10"/>
  <c r="B170" i="10"/>
  <c r="C170" i="10"/>
  <c r="F170" i="10"/>
  <c r="G170" i="10"/>
  <c r="H170" i="10" s="1"/>
  <c r="A171" i="10"/>
  <c r="B171" i="10"/>
  <c r="C171" i="10"/>
  <c r="F171" i="10"/>
  <c r="G171" i="10"/>
  <c r="H171" i="10" s="1"/>
  <c r="A172" i="10"/>
  <c r="B172" i="10"/>
  <c r="C172" i="10"/>
  <c r="D172" i="10" s="1"/>
  <c r="F172" i="10"/>
  <c r="G172" i="10"/>
  <c r="H172" i="10" s="1"/>
  <c r="A173" i="10"/>
  <c r="B173" i="10"/>
  <c r="C173" i="10"/>
  <c r="G173" i="10"/>
  <c r="H173" i="10" s="1"/>
  <c r="A174" i="10"/>
  <c r="B174" i="10"/>
  <c r="C174" i="10"/>
  <c r="D174" i="10" s="1"/>
  <c r="F174" i="10"/>
  <c r="G174" i="10"/>
  <c r="H174" i="10" s="1"/>
  <c r="A175" i="10"/>
  <c r="B175" i="10"/>
  <c r="C175" i="10"/>
  <c r="D175" i="10" s="1"/>
  <c r="G175" i="10"/>
  <c r="H175" i="10" s="1"/>
  <c r="A176" i="10"/>
  <c r="B176" i="10"/>
  <c r="C176" i="10"/>
  <c r="D176" i="10" s="1"/>
  <c r="F176" i="10"/>
  <c r="G176" i="10"/>
  <c r="H176" i="10" s="1"/>
  <c r="A177" i="10"/>
  <c r="B177" i="10"/>
  <c r="C177" i="10"/>
  <c r="F177" i="10"/>
  <c r="G177" i="10"/>
  <c r="H177" i="10" s="1"/>
  <c r="A178" i="10"/>
  <c r="B178" i="10"/>
  <c r="C178" i="10"/>
  <c r="D178" i="10" s="1"/>
  <c r="F178" i="10"/>
  <c r="L178" i="10" s="1"/>
  <c r="G178" i="10"/>
  <c r="H178" i="10" s="1"/>
  <c r="A179" i="10"/>
  <c r="B179" i="10"/>
  <c r="C179" i="10"/>
  <c r="D179" i="10" s="1"/>
  <c r="F179" i="10"/>
  <c r="L179" i="10" s="1"/>
  <c r="G179" i="10"/>
  <c r="H179" i="10" s="1"/>
  <c r="A180" i="10"/>
  <c r="B180" i="10"/>
  <c r="C180" i="10"/>
  <c r="D180" i="10" s="1"/>
  <c r="G180" i="10"/>
  <c r="H180" i="10" s="1"/>
  <c r="A181" i="10"/>
  <c r="B181" i="10"/>
  <c r="C181" i="10"/>
  <c r="G181" i="10"/>
  <c r="H181" i="10" s="1"/>
  <c r="A182" i="10"/>
  <c r="B182" i="10"/>
  <c r="C182" i="10"/>
  <c r="F182" i="10"/>
  <c r="L182" i="10" s="1"/>
  <c r="G182" i="10"/>
  <c r="H182" i="10" s="1"/>
  <c r="A183" i="10"/>
  <c r="B183" i="10"/>
  <c r="C183" i="10"/>
  <c r="D183" i="10" s="1"/>
  <c r="G183" i="10"/>
  <c r="H183" i="10" s="1"/>
  <c r="A184" i="10"/>
  <c r="B184" i="10"/>
  <c r="C184" i="10"/>
  <c r="D184" i="10" s="1"/>
  <c r="F184" i="10"/>
  <c r="L184" i="10" s="1"/>
  <c r="G184" i="10"/>
  <c r="H184" i="10" s="1"/>
  <c r="A185" i="10"/>
  <c r="B185" i="10"/>
  <c r="C185" i="10"/>
  <c r="F185" i="10"/>
  <c r="L185" i="10" s="1"/>
  <c r="G185" i="10"/>
  <c r="H185" i="10" s="1"/>
  <c r="A186" i="10"/>
  <c r="B186" i="10"/>
  <c r="C186" i="10"/>
  <c r="D186" i="10" s="1"/>
  <c r="F186" i="10"/>
  <c r="L186" i="10" s="1"/>
  <c r="G186" i="10"/>
  <c r="H186" i="10" s="1"/>
  <c r="A187" i="10"/>
  <c r="B187" i="10"/>
  <c r="C187" i="10"/>
  <c r="D187" i="10" s="1"/>
  <c r="F187" i="10"/>
  <c r="L187" i="10" s="1"/>
  <c r="G187" i="10"/>
  <c r="H187" i="10" s="1"/>
  <c r="A188" i="10"/>
  <c r="B188" i="10"/>
  <c r="C188" i="10"/>
  <c r="D188" i="10" s="1"/>
  <c r="G188" i="10"/>
  <c r="H188" i="10" s="1"/>
  <c r="A189" i="10"/>
  <c r="B189" i="10"/>
  <c r="C189" i="10"/>
  <c r="G189" i="10"/>
  <c r="H189" i="10" s="1"/>
  <c r="A190" i="10"/>
  <c r="B190" i="10"/>
  <c r="C190" i="10"/>
  <c r="D190" i="10" s="1"/>
  <c r="F190" i="10"/>
  <c r="L190" i="10" s="1"/>
  <c r="G190" i="10"/>
  <c r="H190" i="10" s="1"/>
  <c r="A191" i="10"/>
  <c r="B191" i="10"/>
  <c r="C191" i="10"/>
  <c r="D191" i="10" s="1"/>
  <c r="G191" i="10"/>
  <c r="H191" i="10" s="1"/>
  <c r="A192" i="10"/>
  <c r="B192" i="10"/>
  <c r="C192" i="10"/>
  <c r="D192" i="10" s="1"/>
  <c r="F192" i="10"/>
  <c r="L192" i="10" s="1"/>
  <c r="G192" i="10"/>
  <c r="H192" i="10" s="1"/>
  <c r="A193" i="10"/>
  <c r="B193" i="10"/>
  <c r="C193" i="10"/>
  <c r="F193" i="10"/>
  <c r="L193" i="10" s="1"/>
  <c r="G193" i="10"/>
  <c r="H193" i="10" s="1"/>
  <c r="A194" i="10"/>
  <c r="B194" i="10"/>
  <c r="C194" i="10"/>
  <c r="D194" i="10" s="1"/>
  <c r="F194" i="10"/>
  <c r="L194" i="10" s="1"/>
  <c r="G194" i="10"/>
  <c r="H194" i="10" s="1"/>
  <c r="A195" i="10"/>
  <c r="B195" i="10"/>
  <c r="C195" i="10"/>
  <c r="D195" i="10" s="1"/>
  <c r="F195" i="10"/>
  <c r="L195" i="10" s="1"/>
  <c r="G195" i="10"/>
  <c r="H195" i="10" s="1"/>
  <c r="A196" i="10"/>
  <c r="B196" i="10"/>
  <c r="C196" i="10"/>
  <c r="D196" i="10" s="1"/>
  <c r="G196" i="10"/>
  <c r="H196" i="10" s="1"/>
  <c r="A197" i="10"/>
  <c r="B197" i="10"/>
  <c r="C197" i="10"/>
  <c r="G197" i="10"/>
  <c r="H197" i="10"/>
  <c r="A198" i="10"/>
  <c r="B198" i="10"/>
  <c r="C198" i="10"/>
  <c r="F198" i="10"/>
  <c r="L198" i="10" s="1"/>
  <c r="G198" i="10"/>
  <c r="H198" i="10" s="1"/>
  <c r="A198" i="11"/>
  <c r="B198" i="11"/>
  <c r="C198" i="11"/>
  <c r="G198" i="11"/>
  <c r="H198" i="11" s="1"/>
  <c r="A5" i="11"/>
  <c r="B5" i="11"/>
  <c r="C5" i="11"/>
  <c r="E5" i="11"/>
  <c r="F5" i="11" s="1"/>
  <c r="L5" i="11" s="1"/>
  <c r="G5" i="11"/>
  <c r="H5" i="11" s="1"/>
  <c r="A6" i="11"/>
  <c r="B6" i="11"/>
  <c r="C6" i="11"/>
  <c r="E6" i="11"/>
  <c r="F6" i="11" s="1"/>
  <c r="G6" i="11"/>
  <c r="H6" i="11" s="1"/>
  <c r="A7" i="11"/>
  <c r="B7" i="11"/>
  <c r="C7" i="11"/>
  <c r="E7" i="11"/>
  <c r="F7" i="11" s="1"/>
  <c r="G7" i="11"/>
  <c r="H7" i="11" s="1"/>
  <c r="A8" i="11"/>
  <c r="B8" i="11"/>
  <c r="C8" i="11"/>
  <c r="E8" i="11"/>
  <c r="F8" i="11" s="1"/>
  <c r="L8" i="11" s="1"/>
  <c r="G8" i="11"/>
  <c r="H8" i="11" s="1"/>
  <c r="A9" i="11"/>
  <c r="B9" i="11"/>
  <c r="C9" i="11"/>
  <c r="E9" i="11"/>
  <c r="F9" i="11" s="1"/>
  <c r="L9" i="11" s="1"/>
  <c r="G9" i="11"/>
  <c r="H9" i="11" s="1"/>
  <c r="A10" i="11"/>
  <c r="B10" i="11"/>
  <c r="C10" i="11"/>
  <c r="E10" i="11"/>
  <c r="F10" i="11" s="1"/>
  <c r="L10" i="11" s="1"/>
  <c r="G10" i="11"/>
  <c r="H10" i="11" s="1"/>
  <c r="A11" i="11"/>
  <c r="B11" i="11"/>
  <c r="C11" i="11"/>
  <c r="E11" i="11"/>
  <c r="F11" i="11" s="1"/>
  <c r="L11" i="11" s="1"/>
  <c r="G11" i="11"/>
  <c r="H11" i="11" s="1"/>
  <c r="A12" i="11"/>
  <c r="B12" i="11"/>
  <c r="C12" i="11"/>
  <c r="E12" i="11"/>
  <c r="F12" i="11" s="1"/>
  <c r="L12" i="11" s="1"/>
  <c r="G12" i="11"/>
  <c r="H12" i="11" s="1"/>
  <c r="A13" i="11"/>
  <c r="B13" i="11"/>
  <c r="C13" i="11"/>
  <c r="E13" i="11"/>
  <c r="F13" i="11" s="1"/>
  <c r="L13" i="11" s="1"/>
  <c r="G13" i="11"/>
  <c r="H13" i="11" s="1"/>
  <c r="A14" i="11"/>
  <c r="B14" i="11"/>
  <c r="C14" i="11"/>
  <c r="E14" i="11"/>
  <c r="F14" i="11" s="1"/>
  <c r="L14" i="11" s="1"/>
  <c r="G14" i="11"/>
  <c r="H14" i="11" s="1"/>
  <c r="A15" i="11"/>
  <c r="B15" i="11"/>
  <c r="C15" i="11"/>
  <c r="E15" i="11"/>
  <c r="F15" i="11" s="1"/>
  <c r="L15" i="11" s="1"/>
  <c r="G15" i="11"/>
  <c r="H15" i="11" s="1"/>
  <c r="A16" i="11"/>
  <c r="B16" i="11"/>
  <c r="C16" i="11"/>
  <c r="E16" i="11"/>
  <c r="F16" i="11" s="1"/>
  <c r="L16" i="11" s="1"/>
  <c r="G16" i="11"/>
  <c r="H16" i="11" s="1"/>
  <c r="A17" i="11"/>
  <c r="B17" i="11"/>
  <c r="C17" i="11"/>
  <c r="E17" i="11"/>
  <c r="F17" i="11" s="1"/>
  <c r="L17" i="11" s="1"/>
  <c r="G17" i="11"/>
  <c r="H17" i="11" s="1"/>
  <c r="A18" i="11"/>
  <c r="B18" i="11"/>
  <c r="C18" i="11"/>
  <c r="E18" i="11"/>
  <c r="F18" i="11" s="1"/>
  <c r="G18" i="11"/>
  <c r="H18" i="11" s="1"/>
  <c r="A19" i="11"/>
  <c r="B19" i="11"/>
  <c r="C19" i="11"/>
  <c r="E19" i="11"/>
  <c r="F19" i="11" s="1"/>
  <c r="L19" i="11" s="1"/>
  <c r="G19" i="11"/>
  <c r="H19" i="11" s="1"/>
  <c r="A20" i="11"/>
  <c r="B20" i="11"/>
  <c r="C20" i="11"/>
  <c r="E20" i="11"/>
  <c r="F20" i="11" s="1"/>
  <c r="L20" i="11" s="1"/>
  <c r="G20" i="11"/>
  <c r="H20" i="11" s="1"/>
  <c r="A21" i="11"/>
  <c r="B21" i="11"/>
  <c r="C21" i="11"/>
  <c r="E21" i="11"/>
  <c r="F21" i="11" s="1"/>
  <c r="L21" i="11" s="1"/>
  <c r="G21" i="11"/>
  <c r="H21" i="11" s="1"/>
  <c r="A22" i="11"/>
  <c r="B22" i="11"/>
  <c r="C22" i="11"/>
  <c r="E22" i="11"/>
  <c r="F22" i="11" s="1"/>
  <c r="L22" i="11" s="1"/>
  <c r="G22" i="11"/>
  <c r="H22" i="11" s="1"/>
  <c r="A23" i="11"/>
  <c r="B23" i="11"/>
  <c r="C23" i="11"/>
  <c r="E23" i="11"/>
  <c r="F23" i="11" s="1"/>
  <c r="L23" i="11" s="1"/>
  <c r="G23" i="11"/>
  <c r="H23" i="11" s="1"/>
  <c r="A24" i="11"/>
  <c r="B24" i="11"/>
  <c r="C24" i="11"/>
  <c r="E24" i="11"/>
  <c r="F24" i="11" s="1"/>
  <c r="L24" i="11" s="1"/>
  <c r="G24" i="11"/>
  <c r="H24" i="11" s="1"/>
  <c r="A25" i="11"/>
  <c r="B25" i="11"/>
  <c r="C25" i="11"/>
  <c r="E25" i="11"/>
  <c r="F25" i="11" s="1"/>
  <c r="L25" i="11" s="1"/>
  <c r="G25" i="11"/>
  <c r="H25" i="11" s="1"/>
  <c r="A26" i="11"/>
  <c r="B26" i="11"/>
  <c r="C26" i="11"/>
  <c r="E26" i="11"/>
  <c r="F26" i="11" s="1"/>
  <c r="L26" i="11" s="1"/>
  <c r="G26" i="11"/>
  <c r="H26" i="11" s="1"/>
  <c r="A27" i="11"/>
  <c r="B27" i="11"/>
  <c r="C27" i="11"/>
  <c r="E27" i="11"/>
  <c r="F27" i="11" s="1"/>
  <c r="L27" i="11" s="1"/>
  <c r="G27" i="11"/>
  <c r="H27" i="11" s="1"/>
  <c r="A28" i="11"/>
  <c r="B28" i="11"/>
  <c r="C28" i="11"/>
  <c r="E28" i="11"/>
  <c r="F28" i="11" s="1"/>
  <c r="L28" i="11" s="1"/>
  <c r="G28" i="11"/>
  <c r="H28" i="11" s="1"/>
  <c r="A29" i="11"/>
  <c r="B29" i="11"/>
  <c r="C29" i="11"/>
  <c r="E29" i="11"/>
  <c r="F29" i="11" s="1"/>
  <c r="L29" i="11" s="1"/>
  <c r="G29" i="11"/>
  <c r="H29" i="11" s="1"/>
  <c r="A30" i="11"/>
  <c r="B30" i="11"/>
  <c r="C30" i="11"/>
  <c r="E30" i="11"/>
  <c r="F30" i="11" s="1"/>
  <c r="L30" i="11" s="1"/>
  <c r="G30" i="11"/>
  <c r="H30" i="11" s="1"/>
  <c r="A31" i="11"/>
  <c r="B31" i="11"/>
  <c r="C31" i="11"/>
  <c r="G31" i="11"/>
  <c r="H31" i="11" s="1"/>
  <c r="A32" i="11"/>
  <c r="B32" i="11"/>
  <c r="C32" i="11"/>
  <c r="F32" i="11"/>
  <c r="L32" i="11" s="1"/>
  <c r="G32" i="11"/>
  <c r="H32" i="11" s="1"/>
  <c r="A33" i="11"/>
  <c r="B33" i="11"/>
  <c r="C33" i="11"/>
  <c r="F33" i="11"/>
  <c r="L33" i="11" s="1"/>
  <c r="G33" i="11"/>
  <c r="H33" i="11" s="1"/>
  <c r="A34" i="11"/>
  <c r="B34" i="11"/>
  <c r="C34" i="11"/>
  <c r="F34" i="11"/>
  <c r="L34" i="11" s="1"/>
  <c r="G34" i="11"/>
  <c r="H34" i="11" s="1"/>
  <c r="A35" i="11"/>
  <c r="B35" i="11"/>
  <c r="C35" i="11"/>
  <c r="F35" i="11"/>
  <c r="L35" i="11" s="1"/>
  <c r="G35" i="11"/>
  <c r="H35" i="11" s="1"/>
  <c r="A36" i="11"/>
  <c r="B36" i="11"/>
  <c r="C36" i="11"/>
  <c r="G36" i="11"/>
  <c r="H36" i="11" s="1"/>
  <c r="A37" i="11"/>
  <c r="B37" i="11"/>
  <c r="C37" i="11"/>
  <c r="D37" i="11" s="1"/>
  <c r="G37" i="11"/>
  <c r="H37" i="11" s="1"/>
  <c r="A38" i="11"/>
  <c r="B38" i="11"/>
  <c r="C38" i="11"/>
  <c r="F38" i="11"/>
  <c r="L38" i="11" s="1"/>
  <c r="G38" i="11"/>
  <c r="H38" i="11" s="1"/>
  <c r="A39" i="11"/>
  <c r="B39" i="11"/>
  <c r="C39" i="11"/>
  <c r="G39" i="11"/>
  <c r="H39" i="11" s="1"/>
  <c r="A40" i="11"/>
  <c r="B40" i="11"/>
  <c r="C40" i="11"/>
  <c r="F40" i="11"/>
  <c r="L40" i="11" s="1"/>
  <c r="G40" i="11"/>
  <c r="H40" i="11" s="1"/>
  <c r="A41" i="11"/>
  <c r="B41" i="11"/>
  <c r="C41" i="11"/>
  <c r="F41" i="11"/>
  <c r="L41" i="11" s="1"/>
  <c r="G41" i="11"/>
  <c r="H41" i="11" s="1"/>
  <c r="A42" i="11"/>
  <c r="B42" i="11"/>
  <c r="C42" i="11"/>
  <c r="G42" i="11"/>
  <c r="H42" i="11" s="1"/>
  <c r="A43" i="11"/>
  <c r="B43" i="11"/>
  <c r="C43" i="11"/>
  <c r="G43" i="11"/>
  <c r="H43" i="11" s="1"/>
  <c r="A44" i="11"/>
  <c r="B44" i="11"/>
  <c r="C44" i="11"/>
  <c r="G44" i="11"/>
  <c r="H44" i="11" s="1"/>
  <c r="A45" i="11"/>
  <c r="B45" i="11"/>
  <c r="C45" i="11"/>
  <c r="D45" i="11" s="1"/>
  <c r="G45" i="11"/>
  <c r="H45" i="11" s="1"/>
  <c r="A46" i="11"/>
  <c r="B46" i="11"/>
  <c r="C46" i="11"/>
  <c r="G46" i="11"/>
  <c r="H46" i="11" s="1"/>
  <c r="A47" i="11"/>
  <c r="B47" i="11"/>
  <c r="C47" i="11"/>
  <c r="G47" i="11"/>
  <c r="H47" i="11" s="1"/>
  <c r="A48" i="11"/>
  <c r="B48" i="11"/>
  <c r="C48" i="11"/>
  <c r="F48" i="11"/>
  <c r="L48" i="11" s="1"/>
  <c r="G48" i="11"/>
  <c r="H48" i="11" s="1"/>
  <c r="A49" i="11"/>
  <c r="B49" i="11"/>
  <c r="C49" i="11"/>
  <c r="F49" i="11"/>
  <c r="L49" i="11" s="1"/>
  <c r="G49" i="11"/>
  <c r="H49" i="11" s="1"/>
  <c r="A50" i="11"/>
  <c r="B50" i="11"/>
  <c r="C50" i="11"/>
  <c r="F50" i="11"/>
  <c r="L50" i="11" s="1"/>
  <c r="G50" i="11"/>
  <c r="H50" i="11" s="1"/>
  <c r="A51" i="11"/>
  <c r="B51" i="11"/>
  <c r="C51" i="11"/>
  <c r="F51" i="11"/>
  <c r="L51" i="11" s="1"/>
  <c r="G51" i="11"/>
  <c r="H51" i="11" s="1"/>
  <c r="A52" i="11"/>
  <c r="B52" i="11"/>
  <c r="C52" i="11"/>
  <c r="D52" i="11" s="1"/>
  <c r="G52" i="11"/>
  <c r="H52" i="11" s="1"/>
  <c r="A53" i="11"/>
  <c r="B53" i="11"/>
  <c r="C53" i="11"/>
  <c r="G53" i="11"/>
  <c r="H53" i="11" s="1"/>
  <c r="A54" i="11"/>
  <c r="B54" i="11"/>
  <c r="C54" i="11"/>
  <c r="G54" i="11"/>
  <c r="H54" i="11" s="1"/>
  <c r="A55" i="11"/>
  <c r="B55" i="11"/>
  <c r="C55" i="11"/>
  <c r="G55" i="11"/>
  <c r="H55" i="11" s="1"/>
  <c r="A56" i="11"/>
  <c r="B56" i="11"/>
  <c r="C56" i="11"/>
  <c r="F56" i="11"/>
  <c r="L56" i="11" s="1"/>
  <c r="G56" i="11"/>
  <c r="H56" i="11" s="1"/>
  <c r="A57" i="11"/>
  <c r="B57" i="11"/>
  <c r="C57" i="11"/>
  <c r="F57" i="11"/>
  <c r="L57" i="11" s="1"/>
  <c r="G57" i="11"/>
  <c r="H57" i="11" s="1"/>
  <c r="A58" i="11"/>
  <c r="B58" i="11"/>
  <c r="C58" i="11"/>
  <c r="F58" i="11"/>
  <c r="L58" i="11" s="1"/>
  <c r="G58" i="11"/>
  <c r="H58" i="11" s="1"/>
  <c r="A59" i="11"/>
  <c r="B59" i="11"/>
  <c r="C59" i="11"/>
  <c r="F59" i="11"/>
  <c r="L59" i="11" s="1"/>
  <c r="G59" i="11"/>
  <c r="H59" i="11" s="1"/>
  <c r="A60" i="11"/>
  <c r="B60" i="11"/>
  <c r="C60" i="11"/>
  <c r="F60" i="11"/>
  <c r="L60" i="11" s="1"/>
  <c r="G60" i="11"/>
  <c r="H60" i="11" s="1"/>
  <c r="A61" i="11"/>
  <c r="B61" i="11"/>
  <c r="C61" i="11"/>
  <c r="G61" i="11"/>
  <c r="H61" i="11" s="1"/>
  <c r="A62" i="11"/>
  <c r="B62" i="11"/>
  <c r="C62" i="11"/>
  <c r="D62" i="11" s="1"/>
  <c r="F62" i="11"/>
  <c r="G62" i="11"/>
  <c r="H62" i="11" s="1"/>
  <c r="A63" i="11"/>
  <c r="B63" i="11"/>
  <c r="C63" i="11"/>
  <c r="D63" i="11" s="1"/>
  <c r="G63" i="11"/>
  <c r="H63" i="11" s="1"/>
  <c r="A64" i="11"/>
  <c r="B64" i="11"/>
  <c r="C64" i="11"/>
  <c r="F64" i="11"/>
  <c r="L64" i="11" s="1"/>
  <c r="G64" i="11"/>
  <c r="H64" i="11" s="1"/>
  <c r="A65" i="11"/>
  <c r="B65" i="11"/>
  <c r="C65" i="11"/>
  <c r="F65" i="11"/>
  <c r="L65" i="11" s="1"/>
  <c r="G65" i="11"/>
  <c r="H65" i="11" s="1"/>
  <c r="A66" i="11"/>
  <c r="B66" i="11"/>
  <c r="C66" i="11"/>
  <c r="F66" i="11"/>
  <c r="L66" i="11" s="1"/>
  <c r="G66" i="11"/>
  <c r="H66" i="11" s="1"/>
  <c r="A67" i="11"/>
  <c r="B67" i="11"/>
  <c r="C67" i="11"/>
  <c r="D67" i="11" s="1"/>
  <c r="F67" i="11"/>
  <c r="L67" i="11" s="1"/>
  <c r="G67" i="11"/>
  <c r="H67" i="11" s="1"/>
  <c r="A68" i="11"/>
  <c r="B68" i="11"/>
  <c r="C68" i="11"/>
  <c r="F68" i="11"/>
  <c r="L68" i="11" s="1"/>
  <c r="G68" i="11"/>
  <c r="H68" i="11" s="1"/>
  <c r="A69" i="11"/>
  <c r="K69" i="11" s="1"/>
  <c r="B69" i="11"/>
  <c r="C69" i="11"/>
  <c r="G69" i="11"/>
  <c r="H69" i="11" s="1"/>
  <c r="A70" i="11"/>
  <c r="B70" i="11"/>
  <c r="C70" i="11"/>
  <c r="F70" i="11"/>
  <c r="L70" i="11" s="1"/>
  <c r="G70" i="11"/>
  <c r="H70" i="11" s="1"/>
  <c r="A71" i="11"/>
  <c r="B71" i="11"/>
  <c r="C71" i="11"/>
  <c r="D71" i="11" s="1"/>
  <c r="G71" i="11"/>
  <c r="H71" i="11" s="1"/>
  <c r="A72" i="11"/>
  <c r="B72" i="11"/>
  <c r="C72" i="11"/>
  <c r="D72" i="11" s="1"/>
  <c r="F72" i="11"/>
  <c r="L72" i="11" s="1"/>
  <c r="G72" i="11"/>
  <c r="H72" i="11" s="1"/>
  <c r="A73" i="11"/>
  <c r="B73" i="11"/>
  <c r="C73" i="11"/>
  <c r="F73" i="11"/>
  <c r="L73" i="11" s="1"/>
  <c r="G73" i="11"/>
  <c r="H73" i="11" s="1"/>
  <c r="A74" i="11"/>
  <c r="B74" i="11"/>
  <c r="C74" i="11"/>
  <c r="F74" i="11"/>
  <c r="L74" i="11" s="1"/>
  <c r="G74" i="11"/>
  <c r="H74" i="11" s="1"/>
  <c r="A75" i="11"/>
  <c r="B75" i="11"/>
  <c r="C75" i="11"/>
  <c r="F75" i="11"/>
  <c r="L75" i="11" s="1"/>
  <c r="G75" i="11"/>
  <c r="H75" i="11" s="1"/>
  <c r="A76" i="11"/>
  <c r="B76" i="11"/>
  <c r="C76" i="11"/>
  <c r="G76" i="11"/>
  <c r="H76" i="11" s="1"/>
  <c r="A77" i="11"/>
  <c r="B77" i="11"/>
  <c r="C77" i="11"/>
  <c r="G77" i="11"/>
  <c r="H77" i="11" s="1"/>
  <c r="A78" i="11"/>
  <c r="B78" i="11"/>
  <c r="C78" i="11"/>
  <c r="D78" i="11" s="1"/>
  <c r="F78" i="11"/>
  <c r="L78" i="11" s="1"/>
  <c r="G78" i="11"/>
  <c r="H78" i="11" s="1"/>
  <c r="A79" i="11"/>
  <c r="B79" i="11"/>
  <c r="C79" i="11"/>
  <c r="F79" i="11"/>
  <c r="L79" i="11" s="1"/>
  <c r="G79" i="11"/>
  <c r="H79" i="11" s="1"/>
  <c r="A80" i="11"/>
  <c r="B80" i="11"/>
  <c r="C80" i="11"/>
  <c r="F80" i="11"/>
  <c r="L80" i="11" s="1"/>
  <c r="G80" i="11"/>
  <c r="H80" i="11" s="1"/>
  <c r="A81" i="11"/>
  <c r="B81" i="11"/>
  <c r="C81" i="11"/>
  <c r="F81" i="11"/>
  <c r="L81" i="11" s="1"/>
  <c r="G81" i="11"/>
  <c r="H81" i="11" s="1"/>
  <c r="A82" i="11"/>
  <c r="B82" i="11"/>
  <c r="C82" i="11"/>
  <c r="D82" i="11" s="1"/>
  <c r="F82" i="11"/>
  <c r="L82" i="11" s="1"/>
  <c r="G82" i="11"/>
  <c r="H82" i="11" s="1"/>
  <c r="A83" i="11"/>
  <c r="B83" i="11"/>
  <c r="C83" i="11"/>
  <c r="D83" i="11" s="1"/>
  <c r="F83" i="11"/>
  <c r="L83" i="11" s="1"/>
  <c r="G83" i="11"/>
  <c r="H83" i="11" s="1"/>
  <c r="A84" i="11"/>
  <c r="B84" i="11"/>
  <c r="C84" i="11"/>
  <c r="D84" i="11" s="1"/>
  <c r="G84" i="11"/>
  <c r="H84" i="11" s="1"/>
  <c r="A85" i="11"/>
  <c r="B85" i="11"/>
  <c r="C85" i="11"/>
  <c r="G85" i="11"/>
  <c r="H85" i="11" s="1"/>
  <c r="A86" i="11"/>
  <c r="B86" i="11"/>
  <c r="C86" i="11"/>
  <c r="D86" i="11" s="1"/>
  <c r="F86" i="11"/>
  <c r="L86" i="11" s="1"/>
  <c r="G86" i="11"/>
  <c r="H86" i="11" s="1"/>
  <c r="A87" i="11"/>
  <c r="B87" i="11"/>
  <c r="C87" i="11"/>
  <c r="F87" i="11"/>
  <c r="L87" i="11" s="1"/>
  <c r="G87" i="11"/>
  <c r="H87" i="11" s="1"/>
  <c r="A88" i="11"/>
  <c r="B88" i="11"/>
  <c r="C88" i="11"/>
  <c r="D88" i="11" s="1"/>
  <c r="F88" i="11"/>
  <c r="L88" i="11" s="1"/>
  <c r="G88" i="11"/>
  <c r="H88" i="11" s="1"/>
  <c r="A89" i="11"/>
  <c r="B89" i="11"/>
  <c r="C89" i="11"/>
  <c r="F89" i="11"/>
  <c r="L89" i="11" s="1"/>
  <c r="G89" i="11"/>
  <c r="H89" i="11" s="1"/>
  <c r="A90" i="11"/>
  <c r="B90" i="11"/>
  <c r="C90" i="11"/>
  <c r="F90" i="11"/>
  <c r="L90" i="11" s="1"/>
  <c r="G90" i="11"/>
  <c r="H90" i="11" s="1"/>
  <c r="A91" i="11"/>
  <c r="B91" i="11"/>
  <c r="C91" i="11"/>
  <c r="D91" i="11" s="1"/>
  <c r="F91" i="11"/>
  <c r="L91" i="11" s="1"/>
  <c r="G91" i="11"/>
  <c r="H91" i="11" s="1"/>
  <c r="A92" i="11"/>
  <c r="B92" i="11"/>
  <c r="C92" i="11"/>
  <c r="G92" i="11"/>
  <c r="H92" i="11" s="1"/>
  <c r="A93" i="11"/>
  <c r="B93" i="11"/>
  <c r="C93" i="11"/>
  <c r="G93" i="11"/>
  <c r="H93" i="11" s="1"/>
  <c r="A94" i="11"/>
  <c r="B94" i="11"/>
  <c r="C94" i="11"/>
  <c r="F94" i="11"/>
  <c r="L94" i="11" s="1"/>
  <c r="G94" i="11"/>
  <c r="H94" i="11" s="1"/>
  <c r="A95" i="11"/>
  <c r="B95" i="11"/>
  <c r="C95" i="11"/>
  <c r="D95" i="11" s="1"/>
  <c r="F95" i="11"/>
  <c r="G95" i="11"/>
  <c r="H95" i="11" s="1"/>
  <c r="A96" i="11"/>
  <c r="B96" i="11"/>
  <c r="C96" i="11"/>
  <c r="F96" i="11"/>
  <c r="L96" i="11" s="1"/>
  <c r="G96" i="11"/>
  <c r="H96" i="11" s="1"/>
  <c r="A97" i="11"/>
  <c r="B97" i="11"/>
  <c r="C97" i="11"/>
  <c r="D97" i="11" s="1"/>
  <c r="F97" i="11"/>
  <c r="L97" i="11" s="1"/>
  <c r="G97" i="11"/>
  <c r="H97" i="11" s="1"/>
  <c r="A98" i="11"/>
  <c r="B98" i="11"/>
  <c r="C98" i="11"/>
  <c r="D98" i="11" s="1"/>
  <c r="F98" i="11"/>
  <c r="L98" i="11" s="1"/>
  <c r="G98" i="11"/>
  <c r="H98" i="11" s="1"/>
  <c r="A99" i="11"/>
  <c r="B99" i="11"/>
  <c r="C99" i="11"/>
  <c r="D99" i="11" s="1"/>
  <c r="F99" i="11"/>
  <c r="L99" i="11" s="1"/>
  <c r="G99" i="11"/>
  <c r="H99" i="11" s="1"/>
  <c r="A100" i="11"/>
  <c r="B100" i="11"/>
  <c r="C100" i="11"/>
  <c r="G100" i="11"/>
  <c r="H100" i="11" s="1"/>
  <c r="A101" i="11"/>
  <c r="B101" i="11"/>
  <c r="C101" i="11"/>
  <c r="G101" i="11"/>
  <c r="H101" i="11" s="1"/>
  <c r="A102" i="11"/>
  <c r="B102" i="11"/>
  <c r="C102" i="11"/>
  <c r="F102" i="11"/>
  <c r="L102" i="11" s="1"/>
  <c r="G102" i="11"/>
  <c r="H102" i="11" s="1"/>
  <c r="A103" i="11"/>
  <c r="B103" i="11"/>
  <c r="C103" i="11"/>
  <c r="D103" i="11" s="1"/>
  <c r="F103" i="11"/>
  <c r="L103" i="11" s="1"/>
  <c r="G103" i="11"/>
  <c r="H103" i="11" s="1"/>
  <c r="A104" i="11"/>
  <c r="B104" i="11"/>
  <c r="C104" i="11"/>
  <c r="F104" i="11"/>
  <c r="L104" i="11" s="1"/>
  <c r="G104" i="11"/>
  <c r="H104" i="11" s="1"/>
  <c r="A105" i="11"/>
  <c r="B105" i="11"/>
  <c r="C105" i="11"/>
  <c r="F105" i="11"/>
  <c r="L105" i="11" s="1"/>
  <c r="G105" i="11"/>
  <c r="H105" i="11" s="1"/>
  <c r="A106" i="11"/>
  <c r="B106" i="11"/>
  <c r="C106" i="11"/>
  <c r="F106" i="11"/>
  <c r="L106" i="11" s="1"/>
  <c r="G106" i="11"/>
  <c r="H106" i="11" s="1"/>
  <c r="A107" i="11"/>
  <c r="B107" i="11"/>
  <c r="C107" i="11"/>
  <c r="F107" i="11"/>
  <c r="G107" i="11"/>
  <c r="H107" i="11" s="1"/>
  <c r="A108" i="11"/>
  <c r="B108" i="11"/>
  <c r="C108" i="11"/>
  <c r="D108" i="11" s="1"/>
  <c r="F108" i="11"/>
  <c r="L108" i="11" s="1"/>
  <c r="G108" i="11"/>
  <c r="H108" i="11" s="1"/>
  <c r="A109" i="11"/>
  <c r="B109" i="11"/>
  <c r="C109" i="11"/>
  <c r="D109" i="11" s="1"/>
  <c r="G109" i="11"/>
  <c r="H109" i="11" s="1"/>
  <c r="A110" i="11"/>
  <c r="B110" i="11"/>
  <c r="C110" i="11"/>
  <c r="F110" i="11"/>
  <c r="G110" i="11"/>
  <c r="H110" i="11" s="1"/>
  <c r="A111" i="11"/>
  <c r="B111" i="11"/>
  <c r="C111" i="11"/>
  <c r="F111" i="11"/>
  <c r="G111" i="11"/>
  <c r="H111" i="11" s="1"/>
  <c r="A112" i="11"/>
  <c r="B112" i="11"/>
  <c r="C112" i="11"/>
  <c r="F112" i="11"/>
  <c r="G112" i="11"/>
  <c r="H112" i="11" s="1"/>
  <c r="A113" i="11"/>
  <c r="B113" i="11"/>
  <c r="C113" i="11"/>
  <c r="F113" i="11"/>
  <c r="L113" i="11" s="1"/>
  <c r="G113" i="11"/>
  <c r="H113" i="11" s="1"/>
  <c r="A114" i="11"/>
  <c r="B114" i="11"/>
  <c r="C114" i="11"/>
  <c r="F114" i="11"/>
  <c r="G114" i="11"/>
  <c r="H114" i="11" s="1"/>
  <c r="A115" i="11"/>
  <c r="B115" i="11"/>
  <c r="C115" i="11"/>
  <c r="F115" i="11"/>
  <c r="L115" i="11" s="1"/>
  <c r="G115" i="11"/>
  <c r="H115" i="11" s="1"/>
  <c r="A116" i="11"/>
  <c r="B116" i="11"/>
  <c r="C116" i="11"/>
  <c r="D116" i="11" s="1"/>
  <c r="G116" i="11"/>
  <c r="H116" i="11" s="1"/>
  <c r="A117" i="11"/>
  <c r="B117" i="11"/>
  <c r="C117" i="11"/>
  <c r="D117" i="11" s="1"/>
  <c r="G117" i="11"/>
  <c r="H117" i="11" s="1"/>
  <c r="A118" i="11"/>
  <c r="B118" i="11"/>
  <c r="C118" i="11"/>
  <c r="F118" i="11"/>
  <c r="G118" i="11"/>
  <c r="H118" i="11" s="1"/>
  <c r="A119" i="11"/>
  <c r="B119" i="11"/>
  <c r="C119" i="11"/>
  <c r="F119" i="11"/>
  <c r="G119" i="11"/>
  <c r="H119" i="11" s="1"/>
  <c r="A120" i="11"/>
  <c r="B120" i="11"/>
  <c r="C120" i="11"/>
  <c r="F120" i="11"/>
  <c r="G120" i="11"/>
  <c r="H120" i="11" s="1"/>
  <c r="A121" i="11"/>
  <c r="B121" i="11"/>
  <c r="C121" i="11"/>
  <c r="F121" i="11"/>
  <c r="G121" i="11"/>
  <c r="H121" i="11" s="1"/>
  <c r="A122" i="11"/>
  <c r="B122" i="11"/>
  <c r="C122" i="11"/>
  <c r="F122" i="11"/>
  <c r="G122" i="11"/>
  <c r="H122" i="11" s="1"/>
  <c r="A123" i="11"/>
  <c r="B123" i="11"/>
  <c r="C123" i="11"/>
  <c r="F123" i="11"/>
  <c r="G123" i="11"/>
  <c r="H123" i="11" s="1"/>
  <c r="A124" i="11"/>
  <c r="B124" i="11"/>
  <c r="C124" i="11"/>
  <c r="F124" i="11"/>
  <c r="G124" i="11"/>
  <c r="H124" i="11" s="1"/>
  <c r="A125" i="11"/>
  <c r="B125" i="11"/>
  <c r="C125" i="11"/>
  <c r="G125" i="11"/>
  <c r="H125" i="11" s="1"/>
  <c r="A126" i="11"/>
  <c r="B126" i="11"/>
  <c r="C126" i="11"/>
  <c r="F126" i="11"/>
  <c r="G126" i="11"/>
  <c r="H126" i="11" s="1"/>
  <c r="A127" i="11"/>
  <c r="B127" i="11"/>
  <c r="C127" i="11"/>
  <c r="D127" i="11" s="1"/>
  <c r="F127" i="11"/>
  <c r="G127" i="11"/>
  <c r="H127" i="11" s="1"/>
  <c r="A128" i="11"/>
  <c r="B128" i="11"/>
  <c r="C128" i="11"/>
  <c r="F128" i="11"/>
  <c r="G128" i="11"/>
  <c r="H128" i="11" s="1"/>
  <c r="A129" i="11"/>
  <c r="B129" i="11"/>
  <c r="C129" i="11"/>
  <c r="D129" i="11" s="1"/>
  <c r="F129" i="11"/>
  <c r="G129" i="11"/>
  <c r="H129" i="11" s="1"/>
  <c r="A130" i="11"/>
  <c r="B130" i="11"/>
  <c r="C130" i="11"/>
  <c r="D130" i="11" s="1"/>
  <c r="F130" i="11"/>
  <c r="G130" i="11"/>
  <c r="H130" i="11" s="1"/>
  <c r="A131" i="11"/>
  <c r="B131" i="11"/>
  <c r="C131" i="11"/>
  <c r="F131" i="11"/>
  <c r="G131" i="11"/>
  <c r="H131" i="11" s="1"/>
  <c r="A132" i="11"/>
  <c r="B132" i="11"/>
  <c r="C132" i="11"/>
  <c r="G132" i="11"/>
  <c r="H132" i="11" s="1"/>
  <c r="A133" i="11"/>
  <c r="B133" i="11"/>
  <c r="C133" i="11"/>
  <c r="D133" i="11" s="1"/>
  <c r="G133" i="11"/>
  <c r="H133" i="11" s="1"/>
  <c r="A134" i="11"/>
  <c r="B134" i="11"/>
  <c r="C134" i="11"/>
  <c r="F134" i="11"/>
  <c r="G134" i="11"/>
  <c r="H134" i="11" s="1"/>
  <c r="A135" i="11"/>
  <c r="B135" i="11"/>
  <c r="C135" i="11"/>
  <c r="D135" i="11" s="1"/>
  <c r="F135" i="11"/>
  <c r="G135" i="11"/>
  <c r="H135" i="11" s="1"/>
  <c r="A136" i="11"/>
  <c r="B136" i="11"/>
  <c r="C136" i="11"/>
  <c r="F136" i="11"/>
  <c r="G136" i="11"/>
  <c r="H136" i="11" s="1"/>
  <c r="A137" i="11"/>
  <c r="B137" i="11"/>
  <c r="C137" i="11"/>
  <c r="D137" i="11" s="1"/>
  <c r="F137" i="11"/>
  <c r="G137" i="11"/>
  <c r="H137" i="11" s="1"/>
  <c r="A138" i="11"/>
  <c r="B138" i="11"/>
  <c r="C138" i="11"/>
  <c r="F138" i="11"/>
  <c r="G138" i="11"/>
  <c r="H138" i="11" s="1"/>
  <c r="A139" i="11"/>
  <c r="B139" i="11"/>
  <c r="C139" i="11"/>
  <c r="D139" i="11" s="1"/>
  <c r="F139" i="11"/>
  <c r="G139" i="11"/>
  <c r="H139" i="11" s="1"/>
  <c r="A140" i="11"/>
  <c r="B140" i="11"/>
  <c r="C140" i="11"/>
  <c r="G140" i="11"/>
  <c r="H140" i="11" s="1"/>
  <c r="A141" i="11"/>
  <c r="B141" i="11"/>
  <c r="C141" i="11"/>
  <c r="D141" i="11" s="1"/>
  <c r="G141" i="11"/>
  <c r="H141" i="11" s="1"/>
  <c r="A142" i="11"/>
  <c r="K142" i="11" s="1"/>
  <c r="B142" i="11"/>
  <c r="C142" i="11"/>
  <c r="D142" i="11" s="1"/>
  <c r="F142" i="11"/>
  <c r="G142" i="11"/>
  <c r="H142" i="11" s="1"/>
  <c r="A143" i="11"/>
  <c r="B143" i="11"/>
  <c r="C143" i="11"/>
  <c r="D143" i="11" s="1"/>
  <c r="F143" i="11"/>
  <c r="G143" i="11"/>
  <c r="H143" i="11" s="1"/>
  <c r="A144" i="11"/>
  <c r="B144" i="11"/>
  <c r="C144" i="11"/>
  <c r="F144" i="11"/>
  <c r="G144" i="11"/>
  <c r="H144" i="11" s="1"/>
  <c r="A145" i="11"/>
  <c r="B145" i="11"/>
  <c r="C145" i="11"/>
  <c r="F145" i="11"/>
  <c r="G145" i="11"/>
  <c r="H145" i="11" s="1"/>
  <c r="A146" i="11"/>
  <c r="B146" i="11"/>
  <c r="C146" i="11"/>
  <c r="F146" i="11"/>
  <c r="G146" i="11"/>
  <c r="H146" i="11" s="1"/>
  <c r="A147" i="11"/>
  <c r="B147" i="11"/>
  <c r="C147" i="11"/>
  <c r="F147" i="11"/>
  <c r="G147" i="11"/>
  <c r="H147" i="11" s="1"/>
  <c r="A148" i="11"/>
  <c r="B148" i="11"/>
  <c r="C148" i="11"/>
  <c r="D148" i="11" s="1"/>
  <c r="G148" i="11"/>
  <c r="H148" i="11" s="1"/>
  <c r="A149" i="11"/>
  <c r="K149" i="11" s="1"/>
  <c r="B149" i="11"/>
  <c r="C149" i="11"/>
  <c r="G149" i="11"/>
  <c r="H149" i="11" s="1"/>
  <c r="A150" i="11"/>
  <c r="B150" i="11"/>
  <c r="C150" i="11"/>
  <c r="D150" i="11" s="1"/>
  <c r="F150" i="11"/>
  <c r="G150" i="11"/>
  <c r="H150" i="11" s="1"/>
  <c r="A151" i="11"/>
  <c r="B151" i="11"/>
  <c r="C151" i="11"/>
  <c r="D151" i="11" s="1"/>
  <c r="F151" i="11"/>
  <c r="G151" i="11"/>
  <c r="H151" i="11" s="1"/>
  <c r="A152" i="11"/>
  <c r="B152" i="11"/>
  <c r="C152" i="11"/>
  <c r="D152" i="11" s="1"/>
  <c r="F152" i="11"/>
  <c r="G152" i="11"/>
  <c r="H152" i="11" s="1"/>
  <c r="A153" i="11"/>
  <c r="B153" i="11"/>
  <c r="C153" i="11"/>
  <c r="D153" i="11" s="1"/>
  <c r="F153" i="11"/>
  <c r="G153" i="11"/>
  <c r="H153" i="11" s="1"/>
  <c r="A154" i="11"/>
  <c r="B154" i="11"/>
  <c r="C154" i="11"/>
  <c r="F154" i="11"/>
  <c r="G154" i="11"/>
  <c r="H154" i="11" s="1"/>
  <c r="A155" i="11"/>
  <c r="B155" i="11"/>
  <c r="C155" i="11"/>
  <c r="D155" i="11" s="1"/>
  <c r="F155" i="11"/>
  <c r="G155" i="11"/>
  <c r="H155" i="11" s="1"/>
  <c r="A156" i="11"/>
  <c r="B156" i="11"/>
  <c r="C156" i="11"/>
  <c r="D156" i="11" s="1"/>
  <c r="F156" i="11"/>
  <c r="G156" i="11"/>
  <c r="H156" i="11" s="1"/>
  <c r="A157" i="11"/>
  <c r="B157" i="11"/>
  <c r="C157" i="11"/>
  <c r="G157" i="11"/>
  <c r="H157" i="11" s="1"/>
  <c r="A158" i="11"/>
  <c r="B158" i="11"/>
  <c r="C158" i="11"/>
  <c r="F158" i="11"/>
  <c r="G158" i="11"/>
  <c r="H158" i="11" s="1"/>
  <c r="A159" i="11"/>
  <c r="B159" i="11"/>
  <c r="C159" i="11"/>
  <c r="D159" i="11" s="1"/>
  <c r="F159" i="11"/>
  <c r="G159" i="11"/>
  <c r="H159" i="11" s="1"/>
  <c r="A160" i="11"/>
  <c r="B160" i="11"/>
  <c r="C160" i="11"/>
  <c r="F160" i="11"/>
  <c r="G160" i="11"/>
  <c r="H160" i="11" s="1"/>
  <c r="A161" i="11"/>
  <c r="B161" i="11"/>
  <c r="C161" i="11"/>
  <c r="F161" i="11"/>
  <c r="G161" i="11"/>
  <c r="H161" i="11" s="1"/>
  <c r="A162" i="11"/>
  <c r="B162" i="11"/>
  <c r="C162" i="11"/>
  <c r="F162" i="11"/>
  <c r="L162" i="11" s="1"/>
  <c r="G162" i="11"/>
  <c r="H162" i="11" s="1"/>
  <c r="A163" i="11"/>
  <c r="B163" i="11"/>
  <c r="C163" i="11"/>
  <c r="F163" i="11"/>
  <c r="L163" i="11" s="1"/>
  <c r="G163" i="11"/>
  <c r="H163" i="11" s="1"/>
  <c r="A164" i="11"/>
  <c r="B164" i="11"/>
  <c r="C164" i="11"/>
  <c r="D164" i="11" s="1"/>
  <c r="G164" i="11"/>
  <c r="H164" i="11" s="1"/>
  <c r="A165" i="11"/>
  <c r="B165" i="11"/>
  <c r="C165" i="11"/>
  <c r="G165" i="11"/>
  <c r="H165" i="11" s="1"/>
  <c r="A166" i="11"/>
  <c r="B166" i="11"/>
  <c r="C166" i="11"/>
  <c r="D166" i="11" s="1"/>
  <c r="F166" i="11"/>
  <c r="G166" i="11"/>
  <c r="H166" i="11" s="1"/>
  <c r="A167" i="11"/>
  <c r="B167" i="11"/>
  <c r="C167" i="11"/>
  <c r="D167" i="11" s="1"/>
  <c r="F167" i="11"/>
  <c r="G167" i="11"/>
  <c r="H167" i="11" s="1"/>
  <c r="A168" i="11"/>
  <c r="B168" i="11"/>
  <c r="C168" i="11"/>
  <c r="D168" i="11" s="1"/>
  <c r="F168" i="11"/>
  <c r="L168" i="11" s="1"/>
  <c r="G168" i="11"/>
  <c r="H168" i="11" s="1"/>
  <c r="A169" i="11"/>
  <c r="B169" i="11"/>
  <c r="C169" i="11"/>
  <c r="D169" i="11" s="1"/>
  <c r="F169" i="11"/>
  <c r="G169" i="11"/>
  <c r="H169" i="11" s="1"/>
  <c r="A170" i="11"/>
  <c r="B170" i="11"/>
  <c r="C170" i="11"/>
  <c r="F170" i="11"/>
  <c r="G170" i="11"/>
  <c r="H170" i="11" s="1"/>
  <c r="A171" i="11"/>
  <c r="B171" i="11"/>
  <c r="C171" i="11"/>
  <c r="D171" i="11" s="1"/>
  <c r="F171" i="11"/>
  <c r="G171" i="11"/>
  <c r="H171" i="11" s="1"/>
  <c r="A172" i="11"/>
  <c r="B172" i="11"/>
  <c r="C172" i="11"/>
  <c r="D172" i="11" s="1"/>
  <c r="F172" i="11"/>
  <c r="G172" i="11"/>
  <c r="H172" i="11" s="1"/>
  <c r="A173" i="11"/>
  <c r="K173" i="11" s="1"/>
  <c r="B173" i="11"/>
  <c r="C173" i="11"/>
  <c r="G173" i="11"/>
  <c r="H173" i="11" s="1"/>
  <c r="A174" i="11"/>
  <c r="B174" i="11"/>
  <c r="C174" i="11"/>
  <c r="F174" i="11"/>
  <c r="G174" i="11"/>
  <c r="H174" i="11" s="1"/>
  <c r="A175" i="11"/>
  <c r="B175" i="11"/>
  <c r="C175" i="11"/>
  <c r="D175" i="11" s="1"/>
  <c r="F175" i="11"/>
  <c r="G175" i="11"/>
  <c r="H175" i="11" s="1"/>
  <c r="A176" i="11"/>
  <c r="B176" i="11"/>
  <c r="C176" i="11"/>
  <c r="F176" i="11"/>
  <c r="G176" i="11"/>
  <c r="H176" i="11" s="1"/>
  <c r="A177" i="11"/>
  <c r="B177" i="11"/>
  <c r="C177" i="11"/>
  <c r="F177" i="11"/>
  <c r="L177" i="11" s="1"/>
  <c r="G177" i="11"/>
  <c r="H177" i="11" s="1"/>
  <c r="A178" i="11"/>
  <c r="B178" i="11"/>
  <c r="C178" i="11"/>
  <c r="F178" i="11"/>
  <c r="G178" i="11"/>
  <c r="H178" i="11" s="1"/>
  <c r="A179" i="11"/>
  <c r="B179" i="11"/>
  <c r="C179" i="11"/>
  <c r="F179" i="11"/>
  <c r="L179" i="11" s="1"/>
  <c r="G179" i="11"/>
  <c r="H179" i="11" s="1"/>
  <c r="A180" i="11"/>
  <c r="B180" i="11"/>
  <c r="C180" i="11"/>
  <c r="D180" i="11" s="1"/>
  <c r="G180" i="11"/>
  <c r="H180" i="11" s="1"/>
  <c r="A181" i="11"/>
  <c r="K181" i="11" s="1"/>
  <c r="B181" i="11"/>
  <c r="C181" i="11"/>
  <c r="G181" i="11"/>
  <c r="H181" i="11" s="1"/>
  <c r="A182" i="11"/>
  <c r="B182" i="11"/>
  <c r="C182" i="11"/>
  <c r="D182" i="11" s="1"/>
  <c r="F182" i="11"/>
  <c r="L182" i="11" s="1"/>
  <c r="G182" i="11"/>
  <c r="H182" i="11" s="1"/>
  <c r="A183" i="11"/>
  <c r="B183" i="11"/>
  <c r="C183" i="11"/>
  <c r="D183" i="11" s="1"/>
  <c r="F183" i="11"/>
  <c r="L183" i="11" s="1"/>
  <c r="G183" i="11"/>
  <c r="H183" i="11" s="1"/>
  <c r="A184" i="11"/>
  <c r="B184" i="11"/>
  <c r="C184" i="11"/>
  <c r="D184" i="11" s="1"/>
  <c r="F184" i="11"/>
  <c r="L184" i="11" s="1"/>
  <c r="G184" i="11"/>
  <c r="H184" i="11" s="1"/>
  <c r="A185" i="11"/>
  <c r="B185" i="11"/>
  <c r="C185" i="11"/>
  <c r="D185" i="11" s="1"/>
  <c r="F185" i="11"/>
  <c r="L185" i="11" s="1"/>
  <c r="G185" i="11"/>
  <c r="H185" i="11" s="1"/>
  <c r="A186" i="11"/>
  <c r="B186" i="11"/>
  <c r="C186" i="11"/>
  <c r="F186" i="11"/>
  <c r="L186" i="11" s="1"/>
  <c r="G186" i="11"/>
  <c r="H186" i="11" s="1"/>
  <c r="A187" i="11"/>
  <c r="B187" i="11"/>
  <c r="C187" i="11"/>
  <c r="D187" i="11" s="1"/>
  <c r="F187" i="11"/>
  <c r="L187" i="11" s="1"/>
  <c r="G187" i="11"/>
  <c r="H187" i="11" s="1"/>
  <c r="A188" i="11"/>
  <c r="B188" i="11"/>
  <c r="C188" i="11"/>
  <c r="D188" i="11" s="1"/>
  <c r="F188" i="11"/>
  <c r="G188" i="11"/>
  <c r="H188" i="11" s="1"/>
  <c r="A189" i="11"/>
  <c r="B189" i="11"/>
  <c r="C189" i="11"/>
  <c r="G189" i="11"/>
  <c r="H189" i="11" s="1"/>
  <c r="A190" i="11"/>
  <c r="B190" i="11"/>
  <c r="C190" i="11"/>
  <c r="F190" i="11"/>
  <c r="L190" i="11" s="1"/>
  <c r="G190" i="11"/>
  <c r="H190" i="11" s="1"/>
  <c r="A191" i="11"/>
  <c r="B191" i="11"/>
  <c r="C191" i="11"/>
  <c r="D191" i="11" s="1"/>
  <c r="F191" i="11"/>
  <c r="L191" i="11" s="1"/>
  <c r="G191" i="11"/>
  <c r="H191" i="11" s="1"/>
  <c r="A192" i="11"/>
  <c r="B192" i="11"/>
  <c r="C192" i="11"/>
  <c r="F192" i="11"/>
  <c r="L192" i="11" s="1"/>
  <c r="G192" i="11"/>
  <c r="H192" i="11" s="1"/>
  <c r="A193" i="11"/>
  <c r="B193" i="11"/>
  <c r="C193" i="11"/>
  <c r="F193" i="11"/>
  <c r="L193" i="11" s="1"/>
  <c r="G193" i="11"/>
  <c r="H193" i="11" s="1"/>
  <c r="A194" i="11"/>
  <c r="B194" i="11"/>
  <c r="C194" i="11"/>
  <c r="F194" i="11"/>
  <c r="L194" i="11" s="1"/>
  <c r="G194" i="11"/>
  <c r="H194" i="11" s="1"/>
  <c r="A195" i="11"/>
  <c r="B195" i="11"/>
  <c r="C195" i="11"/>
  <c r="F195" i="11"/>
  <c r="L195" i="11" s="1"/>
  <c r="G195" i="11"/>
  <c r="H195" i="11" s="1"/>
  <c r="A196" i="11"/>
  <c r="B196" i="11"/>
  <c r="C196" i="11"/>
  <c r="D196" i="11" s="1"/>
  <c r="G196" i="11"/>
  <c r="H196" i="11" s="1"/>
  <c r="A197" i="11"/>
  <c r="B197" i="11"/>
  <c r="C197" i="11"/>
  <c r="G197" i="11"/>
  <c r="H197" i="11" s="1"/>
  <c r="A194" i="9"/>
  <c r="B194" i="9"/>
  <c r="C194" i="9"/>
  <c r="D194" i="9" s="1"/>
  <c r="AK194" i="9"/>
  <c r="AL194" i="9"/>
  <c r="L194" i="9"/>
  <c r="M194" i="9"/>
  <c r="N194" i="9" s="1"/>
  <c r="A195" i="9"/>
  <c r="B195" i="9"/>
  <c r="C195" i="9"/>
  <c r="D195" i="9" s="1"/>
  <c r="F195" i="9"/>
  <c r="R195" i="9" s="1"/>
  <c r="L195" i="9"/>
  <c r="M195" i="9"/>
  <c r="N195" i="9" s="1"/>
  <c r="A196" i="9"/>
  <c r="B196" i="9"/>
  <c r="C196" i="9"/>
  <c r="F196" i="9"/>
  <c r="R196" i="9" s="1"/>
  <c r="AK196" i="9"/>
  <c r="AL196" i="9"/>
  <c r="L196" i="9"/>
  <c r="M196" i="9"/>
  <c r="N196" i="9" s="1"/>
  <c r="A197" i="9"/>
  <c r="B197" i="9"/>
  <c r="C197" i="9"/>
  <c r="D197" i="9" s="1"/>
  <c r="AK197" i="9"/>
  <c r="AL197" i="9"/>
  <c r="L197" i="9"/>
  <c r="M197" i="9"/>
  <c r="N197" i="9" s="1"/>
  <c r="A198" i="9"/>
  <c r="B198" i="9"/>
  <c r="C198" i="9"/>
  <c r="F198" i="9"/>
  <c r="R198" i="9" s="1"/>
  <c r="AK198" i="9"/>
  <c r="AL198" i="9"/>
  <c r="L198" i="9"/>
  <c r="M198" i="9"/>
  <c r="N198" i="9" s="1"/>
  <c r="A186" i="9"/>
  <c r="B186" i="9"/>
  <c r="C186" i="9"/>
  <c r="AK186" i="9"/>
  <c r="AL186" i="9"/>
  <c r="L186" i="9"/>
  <c r="M186" i="9"/>
  <c r="N186" i="9" s="1"/>
  <c r="A187" i="9"/>
  <c r="B187" i="9"/>
  <c r="C187" i="9"/>
  <c r="D187" i="9" s="1"/>
  <c r="F187" i="9"/>
  <c r="R187" i="9" s="1"/>
  <c r="L187" i="9"/>
  <c r="M187" i="9"/>
  <c r="N187" i="9" s="1"/>
  <c r="A188" i="9"/>
  <c r="B188" i="9"/>
  <c r="C188" i="9"/>
  <c r="AK188" i="9"/>
  <c r="AL188" i="9"/>
  <c r="L188" i="9"/>
  <c r="M188" i="9"/>
  <c r="N188" i="9" s="1"/>
  <c r="A189" i="9"/>
  <c r="B189" i="9"/>
  <c r="C189" i="9"/>
  <c r="AK189" i="9"/>
  <c r="AL189" i="9"/>
  <c r="L189" i="9"/>
  <c r="M189" i="9"/>
  <c r="N189" i="9" s="1"/>
  <c r="A190" i="9"/>
  <c r="B190" i="9"/>
  <c r="C190" i="9"/>
  <c r="F190" i="9"/>
  <c r="R190" i="9" s="1"/>
  <c r="AK190" i="9"/>
  <c r="L190" i="9"/>
  <c r="M190" i="9"/>
  <c r="N190" i="9" s="1"/>
  <c r="A191" i="9"/>
  <c r="B191" i="9"/>
  <c r="C191" i="9"/>
  <c r="AK191" i="9"/>
  <c r="AL191" i="9"/>
  <c r="L191" i="9"/>
  <c r="M191" i="9"/>
  <c r="N191" i="9" s="1"/>
  <c r="A192" i="9"/>
  <c r="B192" i="9"/>
  <c r="C192" i="9"/>
  <c r="AL192" i="9"/>
  <c r="L192" i="9"/>
  <c r="M192" i="9"/>
  <c r="N192" i="9" s="1"/>
  <c r="A193" i="9"/>
  <c r="B193" i="9"/>
  <c r="C193" i="9"/>
  <c r="F193" i="9"/>
  <c r="R193" i="9" s="1"/>
  <c r="AK193" i="9"/>
  <c r="AL193" i="9"/>
  <c r="L193" i="9"/>
  <c r="M193" i="9"/>
  <c r="N193" i="9" s="1"/>
  <c r="A5" i="9"/>
  <c r="B5" i="9"/>
  <c r="C5" i="9"/>
  <c r="F5" i="9"/>
  <c r="AK5" i="9"/>
  <c r="AL5" i="9"/>
  <c r="L5" i="9"/>
  <c r="M5" i="9"/>
  <c r="N5" i="9" s="1"/>
  <c r="A6" i="9"/>
  <c r="B6" i="9"/>
  <c r="C6" i="9"/>
  <c r="AK6" i="9"/>
  <c r="L6" i="9"/>
  <c r="M6" i="9"/>
  <c r="N6" i="9" s="1"/>
  <c r="A7" i="9"/>
  <c r="B7" i="9"/>
  <c r="C7" i="9"/>
  <c r="F7" i="9"/>
  <c r="AK7" i="9"/>
  <c r="AL7" i="9"/>
  <c r="L7" i="9"/>
  <c r="M7" i="9"/>
  <c r="N7" i="9" s="1"/>
  <c r="A8" i="9"/>
  <c r="B8" i="9"/>
  <c r="C8" i="9"/>
  <c r="L8" i="9"/>
  <c r="M8" i="9"/>
  <c r="N8" i="9" s="1"/>
  <c r="A9" i="9"/>
  <c r="B9" i="9"/>
  <c r="C9" i="9"/>
  <c r="AK9" i="9"/>
  <c r="AL9" i="9"/>
  <c r="L9" i="9"/>
  <c r="M9" i="9"/>
  <c r="N9" i="9" s="1"/>
  <c r="A10" i="9"/>
  <c r="B10" i="9"/>
  <c r="C10" i="9"/>
  <c r="F10" i="9"/>
  <c r="AK10" i="9"/>
  <c r="AL10" i="9"/>
  <c r="L10" i="9"/>
  <c r="M10" i="9"/>
  <c r="N10" i="9" s="1"/>
  <c r="A11" i="9"/>
  <c r="B11" i="9"/>
  <c r="C11" i="9"/>
  <c r="AL11" i="9"/>
  <c r="L11" i="9"/>
  <c r="M11" i="9"/>
  <c r="N11" i="9" s="1"/>
  <c r="A12" i="9"/>
  <c r="B12" i="9"/>
  <c r="C12" i="9"/>
  <c r="L12" i="9"/>
  <c r="M12" i="9"/>
  <c r="N12" i="9" s="1"/>
  <c r="A13" i="9"/>
  <c r="B13" i="9"/>
  <c r="C13" i="9"/>
  <c r="F13" i="9"/>
  <c r="AK13" i="9"/>
  <c r="AL13" i="9"/>
  <c r="L13" i="9"/>
  <c r="M13" i="9"/>
  <c r="N13" i="9" s="1"/>
  <c r="A14" i="9"/>
  <c r="B14" i="9"/>
  <c r="C14" i="9"/>
  <c r="AK14" i="9"/>
  <c r="L14" i="9"/>
  <c r="M14" i="9"/>
  <c r="N14" i="9" s="1"/>
  <c r="A15" i="9"/>
  <c r="B15" i="9"/>
  <c r="C15" i="9"/>
  <c r="F15" i="9"/>
  <c r="AK15" i="9"/>
  <c r="AL15" i="9"/>
  <c r="L15" i="9"/>
  <c r="M15" i="9"/>
  <c r="N15" i="9" s="1"/>
  <c r="A16" i="9"/>
  <c r="B16" i="9"/>
  <c r="C16" i="9"/>
  <c r="AL16" i="9"/>
  <c r="L16" i="9"/>
  <c r="M16" i="9"/>
  <c r="N16" i="9" s="1"/>
  <c r="A17" i="9"/>
  <c r="B17" i="9"/>
  <c r="C17" i="9"/>
  <c r="AK17" i="9"/>
  <c r="AL17" i="9"/>
  <c r="L17" i="9"/>
  <c r="M17" i="9"/>
  <c r="N17" i="9" s="1"/>
  <c r="A18" i="9"/>
  <c r="B18" i="9"/>
  <c r="C18" i="9"/>
  <c r="F18" i="9"/>
  <c r="AK18" i="9"/>
  <c r="AL18" i="9"/>
  <c r="L18" i="9"/>
  <c r="M18" i="9"/>
  <c r="N18" i="9" s="1"/>
  <c r="A19" i="9"/>
  <c r="B19" i="9"/>
  <c r="C19" i="9"/>
  <c r="AL19" i="9"/>
  <c r="L19" i="9"/>
  <c r="M19" i="9"/>
  <c r="N19" i="9" s="1"/>
  <c r="A20" i="9"/>
  <c r="B20" i="9"/>
  <c r="C20" i="9"/>
  <c r="AK20" i="9"/>
  <c r="L20" i="9"/>
  <c r="M20" i="9"/>
  <c r="N20" i="9" s="1"/>
  <c r="A21" i="9"/>
  <c r="B21" i="9"/>
  <c r="C21" i="9"/>
  <c r="F21" i="9"/>
  <c r="AK21" i="9"/>
  <c r="AL21" i="9"/>
  <c r="L21" i="9"/>
  <c r="AM21" i="9" s="1"/>
  <c r="M21" i="9"/>
  <c r="N21" i="9" s="1"/>
  <c r="A22" i="9"/>
  <c r="B22" i="9"/>
  <c r="C22" i="9"/>
  <c r="AK22" i="9"/>
  <c r="L22" i="9"/>
  <c r="M22" i="9"/>
  <c r="N22" i="9" s="1"/>
  <c r="A23" i="9"/>
  <c r="B23" i="9"/>
  <c r="C23" i="9"/>
  <c r="F23" i="9"/>
  <c r="AK23" i="9"/>
  <c r="AL23" i="9"/>
  <c r="L23" i="9"/>
  <c r="M23" i="9"/>
  <c r="N23" i="9" s="1"/>
  <c r="A24" i="9"/>
  <c r="B24" i="9"/>
  <c r="C24" i="9"/>
  <c r="L24" i="9"/>
  <c r="M24" i="9"/>
  <c r="N24" i="9" s="1"/>
  <c r="A25" i="9"/>
  <c r="B25" i="9"/>
  <c r="C25" i="9"/>
  <c r="AK25" i="9"/>
  <c r="AL25" i="9"/>
  <c r="L25" i="9"/>
  <c r="M25" i="9"/>
  <c r="N25" i="9" s="1"/>
  <c r="A26" i="9"/>
  <c r="B26" i="9"/>
  <c r="C26" i="9"/>
  <c r="F26" i="9"/>
  <c r="AK26" i="9"/>
  <c r="AL26" i="9"/>
  <c r="L26" i="9"/>
  <c r="M26" i="9"/>
  <c r="N26" i="9" s="1"/>
  <c r="A27" i="9"/>
  <c r="B27" i="9"/>
  <c r="C27" i="9"/>
  <c r="L27" i="9"/>
  <c r="M27" i="9"/>
  <c r="N27" i="9" s="1"/>
  <c r="A28" i="9"/>
  <c r="B28" i="9"/>
  <c r="C28" i="9"/>
  <c r="AL28" i="9"/>
  <c r="L28" i="9"/>
  <c r="M28" i="9"/>
  <c r="N28" i="9" s="1"/>
  <c r="A29" i="9"/>
  <c r="B29" i="9"/>
  <c r="C29" i="9"/>
  <c r="F29" i="9"/>
  <c r="AK29" i="9"/>
  <c r="AL29" i="9"/>
  <c r="L29" i="9"/>
  <c r="M29" i="9"/>
  <c r="N29" i="9" s="1"/>
  <c r="A30" i="9"/>
  <c r="B30" i="9"/>
  <c r="C30" i="9"/>
  <c r="F30" i="9"/>
  <c r="AK30" i="9"/>
  <c r="L30" i="9"/>
  <c r="M30" i="9"/>
  <c r="N30" i="9" s="1"/>
  <c r="A31" i="9"/>
  <c r="B31" i="9"/>
  <c r="C31" i="9"/>
  <c r="F31" i="9"/>
  <c r="AK31" i="9"/>
  <c r="AL31" i="9"/>
  <c r="L31" i="9"/>
  <c r="N31" i="9"/>
  <c r="A32" i="9"/>
  <c r="B32" i="9"/>
  <c r="C32" i="9"/>
  <c r="L32" i="9"/>
  <c r="A33" i="9"/>
  <c r="B33" i="9"/>
  <c r="C33" i="9"/>
  <c r="AK33" i="9"/>
  <c r="AL33" i="9"/>
  <c r="L33" i="9"/>
  <c r="N33" i="9"/>
  <c r="A34" i="9"/>
  <c r="B34" i="9"/>
  <c r="C34" i="9"/>
  <c r="F34" i="9"/>
  <c r="AK34" i="9"/>
  <c r="L34" i="9"/>
  <c r="N34" i="9"/>
  <c r="A35" i="9"/>
  <c r="B35" i="9"/>
  <c r="C35" i="9"/>
  <c r="F35" i="9"/>
  <c r="L35" i="9"/>
  <c r="A36" i="9"/>
  <c r="B36" i="9"/>
  <c r="C36" i="9"/>
  <c r="AK36" i="9"/>
  <c r="L36" i="9"/>
  <c r="M36" i="9"/>
  <c r="N36" i="9" s="1"/>
  <c r="A37" i="9"/>
  <c r="B37" i="9"/>
  <c r="C37" i="9"/>
  <c r="AL37" i="9"/>
  <c r="L37" i="9"/>
  <c r="M37" i="9"/>
  <c r="N37" i="9" s="1"/>
  <c r="A38" i="9"/>
  <c r="B38" i="9"/>
  <c r="C38" i="9"/>
  <c r="L38" i="9"/>
  <c r="M38" i="9"/>
  <c r="N38" i="9" s="1"/>
  <c r="A39" i="9"/>
  <c r="B39" i="9"/>
  <c r="C39" i="9"/>
  <c r="D39" i="9" s="1"/>
  <c r="L39" i="9"/>
  <c r="M39" i="9"/>
  <c r="N39" i="9" s="1"/>
  <c r="A40" i="9"/>
  <c r="B40" i="9"/>
  <c r="C40" i="9"/>
  <c r="F40" i="9"/>
  <c r="L40" i="9"/>
  <c r="M40" i="9"/>
  <c r="N40" i="9" s="1"/>
  <c r="A41" i="9"/>
  <c r="B41" i="9"/>
  <c r="C41" i="9"/>
  <c r="L41" i="9"/>
  <c r="M41" i="9"/>
  <c r="N41" i="9" s="1"/>
  <c r="A42" i="9"/>
  <c r="B42" i="9"/>
  <c r="C42" i="9"/>
  <c r="L42" i="9"/>
  <c r="M42" i="9"/>
  <c r="N42" i="9" s="1"/>
  <c r="A43" i="9"/>
  <c r="B43" i="9"/>
  <c r="C43" i="9"/>
  <c r="F43" i="9"/>
  <c r="L43" i="9"/>
  <c r="M43" i="9"/>
  <c r="N43" i="9" s="1"/>
  <c r="A44" i="9"/>
  <c r="B44" i="9"/>
  <c r="C44" i="9"/>
  <c r="L44" i="9"/>
  <c r="M44" i="9"/>
  <c r="N44" i="9" s="1"/>
  <c r="A45" i="9"/>
  <c r="B45" i="9"/>
  <c r="C45" i="9"/>
  <c r="L45" i="9"/>
  <c r="M45" i="9"/>
  <c r="N45" i="9" s="1"/>
  <c r="A46" i="9"/>
  <c r="B46" i="9"/>
  <c r="C46" i="9"/>
  <c r="F46" i="9"/>
  <c r="L46" i="9"/>
  <c r="M46" i="9"/>
  <c r="N46" i="9" s="1"/>
  <c r="A47" i="9"/>
  <c r="B47" i="9"/>
  <c r="L47" i="9"/>
  <c r="M47" i="9"/>
  <c r="N47" i="9" s="1"/>
  <c r="A48" i="9"/>
  <c r="B48" i="9"/>
  <c r="C48" i="9"/>
  <c r="F48" i="9"/>
  <c r="L48" i="9"/>
  <c r="M48" i="9"/>
  <c r="N48" i="9" s="1"/>
  <c r="A49" i="9"/>
  <c r="B49" i="9"/>
  <c r="C49" i="9"/>
  <c r="L49" i="9"/>
  <c r="M49" i="9"/>
  <c r="N49" i="9" s="1"/>
  <c r="A50" i="9"/>
  <c r="B50" i="9"/>
  <c r="C50" i="9"/>
  <c r="L50" i="9"/>
  <c r="M50" i="9"/>
  <c r="N50" i="9" s="1"/>
  <c r="A51" i="9"/>
  <c r="B51" i="9"/>
  <c r="C51" i="9"/>
  <c r="F51" i="9"/>
  <c r="L51" i="9"/>
  <c r="M51" i="9"/>
  <c r="N51" i="9" s="1"/>
  <c r="A52" i="9"/>
  <c r="B52" i="9"/>
  <c r="C52" i="9"/>
  <c r="D52" i="9" s="1"/>
  <c r="AK52" i="9"/>
  <c r="AL52" i="9"/>
  <c r="L52" i="9"/>
  <c r="M52" i="9"/>
  <c r="N52" i="9" s="1"/>
  <c r="A53" i="9"/>
  <c r="B53" i="9"/>
  <c r="C53" i="9"/>
  <c r="AK53" i="9"/>
  <c r="AL53" i="9"/>
  <c r="L53" i="9"/>
  <c r="AM53" i="9" s="1"/>
  <c r="M53" i="9"/>
  <c r="N53" i="9" s="1"/>
  <c r="A54" i="9"/>
  <c r="B54" i="9"/>
  <c r="C54" i="9"/>
  <c r="F54" i="9"/>
  <c r="AK54" i="9"/>
  <c r="L54" i="9"/>
  <c r="M54" i="9"/>
  <c r="N54" i="9" s="1"/>
  <c r="A55" i="9"/>
  <c r="B55" i="9"/>
  <c r="C55" i="9"/>
  <c r="F55" i="9"/>
  <c r="AK55" i="9"/>
  <c r="AL55" i="9"/>
  <c r="L55" i="9"/>
  <c r="M55" i="9"/>
  <c r="N55" i="9" s="1"/>
  <c r="A56" i="9"/>
  <c r="B56" i="9"/>
  <c r="C56" i="9"/>
  <c r="AL56" i="9"/>
  <c r="L56" i="9"/>
  <c r="M56" i="9"/>
  <c r="N56" i="9" s="1"/>
  <c r="A57" i="9"/>
  <c r="B57" i="9"/>
  <c r="C57" i="9"/>
  <c r="AK57" i="9"/>
  <c r="AL57" i="9"/>
  <c r="L57" i="9"/>
  <c r="M57" i="9"/>
  <c r="N57" i="9" s="1"/>
  <c r="A58" i="9"/>
  <c r="B58" i="9"/>
  <c r="C58" i="9"/>
  <c r="AL58" i="9"/>
  <c r="L58" i="9"/>
  <c r="M58" i="9"/>
  <c r="N58" i="9" s="1"/>
  <c r="A59" i="9"/>
  <c r="B59" i="9"/>
  <c r="C59" i="9"/>
  <c r="F59" i="9"/>
  <c r="L59" i="9"/>
  <c r="M59" i="9"/>
  <c r="N59" i="9" s="1"/>
  <c r="A60" i="9"/>
  <c r="B60" i="9"/>
  <c r="C60" i="9"/>
  <c r="D60" i="9" s="1"/>
  <c r="AK60" i="9"/>
  <c r="L60" i="9"/>
  <c r="M60" i="9"/>
  <c r="N60" i="9" s="1"/>
  <c r="A61" i="9"/>
  <c r="B61" i="9"/>
  <c r="C61" i="9"/>
  <c r="L61" i="9"/>
  <c r="AM61" i="9" s="1"/>
  <c r="M61" i="9"/>
  <c r="N61" i="9" s="1"/>
  <c r="A62" i="9"/>
  <c r="B62" i="9"/>
  <c r="C62" i="9"/>
  <c r="D62" i="9" s="1"/>
  <c r="F62" i="9"/>
  <c r="AK62" i="9"/>
  <c r="L62" i="9"/>
  <c r="M62" i="9"/>
  <c r="N62" i="9" s="1"/>
  <c r="A63" i="9"/>
  <c r="B63" i="9"/>
  <c r="C63" i="9"/>
  <c r="F63" i="9"/>
  <c r="L63" i="9"/>
  <c r="M63" i="9"/>
  <c r="N63" i="9" s="1"/>
  <c r="A64" i="9"/>
  <c r="B64" i="9"/>
  <c r="C64" i="9"/>
  <c r="D64" i="9" s="1"/>
  <c r="AL64" i="9"/>
  <c r="L64" i="9"/>
  <c r="M64" i="9"/>
  <c r="N64" i="9" s="1"/>
  <c r="A65" i="9"/>
  <c r="B65" i="9"/>
  <c r="C65" i="9"/>
  <c r="AK65" i="9"/>
  <c r="L65" i="9"/>
  <c r="M65" i="9"/>
  <c r="N65" i="9" s="1"/>
  <c r="A66" i="9"/>
  <c r="B66" i="9"/>
  <c r="C66" i="9"/>
  <c r="F66" i="9"/>
  <c r="L66" i="9"/>
  <c r="M66" i="9"/>
  <c r="N66" i="9" s="1"/>
  <c r="A67" i="9"/>
  <c r="B67" i="9"/>
  <c r="C67" i="9"/>
  <c r="F67" i="9"/>
  <c r="R67" i="9" s="1"/>
  <c r="L67" i="9"/>
  <c r="M67" i="9"/>
  <c r="N67" i="9" s="1"/>
  <c r="A68" i="9"/>
  <c r="B68" i="9"/>
  <c r="C68" i="9"/>
  <c r="L68" i="9"/>
  <c r="M68" i="9"/>
  <c r="N68" i="9" s="1"/>
  <c r="A69" i="9"/>
  <c r="B69" i="9"/>
  <c r="C69" i="9"/>
  <c r="L69" i="9"/>
  <c r="AM69" i="9" s="1"/>
  <c r="M69" i="9"/>
  <c r="N69" i="9" s="1"/>
  <c r="A70" i="9"/>
  <c r="B70" i="9"/>
  <c r="C70" i="9"/>
  <c r="D70" i="9" s="1"/>
  <c r="F70" i="9"/>
  <c r="R70" i="9" s="1"/>
  <c r="AK70" i="9"/>
  <c r="L70" i="9"/>
  <c r="M70" i="9"/>
  <c r="N70" i="9" s="1"/>
  <c r="A71" i="9"/>
  <c r="B71" i="9"/>
  <c r="C71" i="9"/>
  <c r="AK71" i="9"/>
  <c r="AL71" i="9"/>
  <c r="L71" i="9"/>
  <c r="M71" i="9"/>
  <c r="N71" i="9" s="1"/>
  <c r="A72" i="9"/>
  <c r="B72" i="9"/>
  <c r="C72" i="9"/>
  <c r="L72" i="9"/>
  <c r="M72" i="9"/>
  <c r="N72" i="9" s="1"/>
  <c r="A73" i="9"/>
  <c r="B73" i="9"/>
  <c r="C73" i="9"/>
  <c r="D73" i="9" s="1"/>
  <c r="L73" i="9"/>
  <c r="M73" i="9"/>
  <c r="N73" i="9" s="1"/>
  <c r="A74" i="9"/>
  <c r="B74" i="9"/>
  <c r="C74" i="9"/>
  <c r="L74" i="9"/>
  <c r="M74" i="9"/>
  <c r="N74" i="9" s="1"/>
  <c r="A75" i="9"/>
  <c r="B75" i="9"/>
  <c r="C75" i="9"/>
  <c r="F75" i="9"/>
  <c r="L75" i="9"/>
  <c r="M75" i="9"/>
  <c r="N75" i="9" s="1"/>
  <c r="A76" i="9"/>
  <c r="B76" i="9"/>
  <c r="C76" i="9"/>
  <c r="D76" i="9" s="1"/>
  <c r="F76" i="9"/>
  <c r="L76" i="9"/>
  <c r="M76" i="9"/>
  <c r="N76" i="9" s="1"/>
  <c r="A77" i="9"/>
  <c r="B77" i="9"/>
  <c r="C77" i="9"/>
  <c r="L77" i="9"/>
  <c r="AM77" i="9" s="1"/>
  <c r="M77" i="9"/>
  <c r="N77" i="9" s="1"/>
  <c r="A78" i="9"/>
  <c r="B78" i="9"/>
  <c r="C78" i="9"/>
  <c r="F78" i="9"/>
  <c r="L78" i="9"/>
  <c r="M78" i="9"/>
  <c r="N78" i="9" s="1"/>
  <c r="A79" i="9"/>
  <c r="B79" i="9"/>
  <c r="C79" i="9"/>
  <c r="L79" i="9"/>
  <c r="M79" i="9"/>
  <c r="N79" i="9" s="1"/>
  <c r="A80" i="9"/>
  <c r="B80" i="9"/>
  <c r="C80" i="9"/>
  <c r="L80" i="9"/>
  <c r="M80" i="9"/>
  <c r="N80" i="9" s="1"/>
  <c r="A81" i="9"/>
  <c r="B81" i="9"/>
  <c r="C81" i="9"/>
  <c r="L81" i="9"/>
  <c r="M81" i="9"/>
  <c r="N81" i="9" s="1"/>
  <c r="A82" i="9"/>
  <c r="B82" i="9"/>
  <c r="C82" i="9"/>
  <c r="L82" i="9"/>
  <c r="M82" i="9"/>
  <c r="N82" i="9" s="1"/>
  <c r="A83" i="9"/>
  <c r="B83" i="9"/>
  <c r="C83" i="9"/>
  <c r="F83" i="9"/>
  <c r="L83" i="9"/>
  <c r="M83" i="9"/>
  <c r="N83" i="9" s="1"/>
  <c r="A84" i="9"/>
  <c r="B84" i="9"/>
  <c r="C84" i="9"/>
  <c r="F84" i="9"/>
  <c r="L84" i="9"/>
  <c r="M84" i="9"/>
  <c r="N84" i="9" s="1"/>
  <c r="A85" i="9"/>
  <c r="B85" i="9"/>
  <c r="C85" i="9"/>
  <c r="D85" i="9" s="1"/>
  <c r="AK85" i="9"/>
  <c r="AL85" i="9"/>
  <c r="L85" i="9"/>
  <c r="AM85" i="9" s="1"/>
  <c r="M85" i="9"/>
  <c r="N85" i="9" s="1"/>
  <c r="A86" i="9"/>
  <c r="B86" i="9"/>
  <c r="C86" i="9"/>
  <c r="F86" i="9"/>
  <c r="R86" i="9" s="1"/>
  <c r="L86" i="9"/>
  <c r="M86" i="9"/>
  <c r="N86" i="9" s="1"/>
  <c r="A87" i="9"/>
  <c r="B87" i="9"/>
  <c r="C87" i="9"/>
  <c r="D87" i="9" s="1"/>
  <c r="AL87" i="9"/>
  <c r="L87" i="9"/>
  <c r="M87" i="9"/>
  <c r="N87" i="9" s="1"/>
  <c r="A88" i="9"/>
  <c r="B88" i="9"/>
  <c r="C88" i="9"/>
  <c r="AL88" i="9"/>
  <c r="L88" i="9"/>
  <c r="M88" i="9"/>
  <c r="N88" i="9" s="1"/>
  <c r="A89" i="9"/>
  <c r="B89" i="9"/>
  <c r="C89" i="9"/>
  <c r="D89" i="9" s="1"/>
  <c r="L89" i="9"/>
  <c r="M89" i="9"/>
  <c r="N89" i="9" s="1"/>
  <c r="A90" i="9"/>
  <c r="B90" i="9"/>
  <c r="C90" i="9"/>
  <c r="AL90" i="9"/>
  <c r="L90" i="9"/>
  <c r="M90" i="9"/>
  <c r="N90" i="9" s="1"/>
  <c r="A91" i="9"/>
  <c r="B91" i="9"/>
  <c r="C91" i="9"/>
  <c r="F91" i="9"/>
  <c r="L91" i="9"/>
  <c r="M91" i="9"/>
  <c r="N91" i="9" s="1"/>
  <c r="A92" i="9"/>
  <c r="B92" i="9"/>
  <c r="C92" i="9"/>
  <c r="D92" i="9" s="1"/>
  <c r="L92" i="9"/>
  <c r="M92" i="9"/>
  <c r="N92" i="9" s="1"/>
  <c r="A93" i="9"/>
  <c r="B93" i="9"/>
  <c r="C93" i="9"/>
  <c r="L93" i="9"/>
  <c r="AM93" i="9" s="1"/>
  <c r="M93" i="9"/>
  <c r="N93" i="9" s="1"/>
  <c r="A94" i="9"/>
  <c r="B94" i="9"/>
  <c r="C94" i="9"/>
  <c r="F94" i="9"/>
  <c r="L94" i="9"/>
  <c r="M94" i="9"/>
  <c r="N94" i="9" s="1"/>
  <c r="A95" i="9"/>
  <c r="B95" i="9"/>
  <c r="C95" i="9"/>
  <c r="L95" i="9"/>
  <c r="M95" i="9"/>
  <c r="N95" i="9" s="1"/>
  <c r="A96" i="9"/>
  <c r="B96" i="9"/>
  <c r="C96" i="9"/>
  <c r="L96" i="9"/>
  <c r="M96" i="9"/>
  <c r="N96" i="9" s="1"/>
  <c r="A97" i="9"/>
  <c r="B97" i="9"/>
  <c r="C97" i="9"/>
  <c r="L97" i="9"/>
  <c r="M97" i="9"/>
  <c r="N97" i="9" s="1"/>
  <c r="A98" i="9"/>
  <c r="B98" i="9"/>
  <c r="C98" i="9"/>
  <c r="L98" i="9"/>
  <c r="M98" i="9"/>
  <c r="N98" i="9" s="1"/>
  <c r="A99" i="9"/>
  <c r="B99" i="9"/>
  <c r="C99" i="9"/>
  <c r="F99" i="9"/>
  <c r="L99" i="9"/>
  <c r="M99" i="9"/>
  <c r="N99" i="9" s="1"/>
  <c r="A100" i="9"/>
  <c r="B100" i="9"/>
  <c r="C100" i="9"/>
  <c r="D100" i="9" s="1"/>
  <c r="L100" i="9"/>
  <c r="M100" i="9"/>
  <c r="N100" i="9" s="1"/>
  <c r="A101" i="9"/>
  <c r="B101" i="9"/>
  <c r="C101" i="9"/>
  <c r="L101" i="9"/>
  <c r="AM101" i="9" s="1"/>
  <c r="M101" i="9"/>
  <c r="N101" i="9" s="1"/>
  <c r="A102" i="9"/>
  <c r="B102" i="9"/>
  <c r="C102" i="9"/>
  <c r="F102" i="9"/>
  <c r="L102" i="9"/>
  <c r="M102" i="9"/>
  <c r="N102" i="9" s="1"/>
  <c r="A103" i="9"/>
  <c r="B103" i="9"/>
  <c r="C103" i="9"/>
  <c r="D103" i="9" s="1"/>
  <c r="L103" i="9"/>
  <c r="M103" i="9"/>
  <c r="N103" i="9" s="1"/>
  <c r="A104" i="9"/>
  <c r="B104" i="9"/>
  <c r="C104" i="9"/>
  <c r="L104" i="9"/>
  <c r="M104" i="9"/>
  <c r="N104" i="9" s="1"/>
  <c r="A105" i="9"/>
  <c r="B105" i="9"/>
  <c r="C105" i="9"/>
  <c r="L105" i="9"/>
  <c r="M105" i="9"/>
  <c r="N105" i="9" s="1"/>
  <c r="A106" i="9"/>
  <c r="B106" i="9"/>
  <c r="C106" i="9"/>
  <c r="L106" i="9"/>
  <c r="M106" i="9"/>
  <c r="N106" i="9" s="1"/>
  <c r="A107" i="9"/>
  <c r="B107" i="9"/>
  <c r="C107" i="9"/>
  <c r="D107" i="9" s="1"/>
  <c r="F107" i="9"/>
  <c r="L107" i="9"/>
  <c r="M107" i="9"/>
  <c r="N107" i="9" s="1"/>
  <c r="A108" i="9"/>
  <c r="B108" i="9"/>
  <c r="C108" i="9"/>
  <c r="L108" i="9"/>
  <c r="M108" i="9"/>
  <c r="N108" i="9" s="1"/>
  <c r="A109" i="9"/>
  <c r="B109" i="9"/>
  <c r="C109" i="9"/>
  <c r="L109" i="9"/>
  <c r="M109" i="9"/>
  <c r="N109" i="9" s="1"/>
  <c r="A110" i="9"/>
  <c r="B110" i="9"/>
  <c r="C110" i="9"/>
  <c r="F110" i="9"/>
  <c r="L110" i="9"/>
  <c r="M110" i="9"/>
  <c r="N110" i="9" s="1"/>
  <c r="A111" i="9"/>
  <c r="B111" i="9"/>
  <c r="C111" i="9"/>
  <c r="L111" i="9"/>
  <c r="M111" i="9"/>
  <c r="N111" i="9" s="1"/>
  <c r="A112" i="9"/>
  <c r="B112" i="9"/>
  <c r="C112" i="9"/>
  <c r="L112" i="9"/>
  <c r="M112" i="9"/>
  <c r="N112" i="9" s="1"/>
  <c r="A113" i="9"/>
  <c r="B113" i="9"/>
  <c r="C113" i="9"/>
  <c r="L113" i="9"/>
  <c r="M113" i="9"/>
  <c r="N113" i="9" s="1"/>
  <c r="A114" i="9"/>
  <c r="B114" i="9"/>
  <c r="C114" i="9"/>
  <c r="L114" i="9"/>
  <c r="M114" i="9"/>
  <c r="N114" i="9" s="1"/>
  <c r="A115" i="9"/>
  <c r="B115" i="9"/>
  <c r="C115" i="9"/>
  <c r="F115" i="9"/>
  <c r="L115" i="9"/>
  <c r="M115" i="9"/>
  <c r="N115" i="9" s="1"/>
  <c r="A116" i="9"/>
  <c r="B116" i="9"/>
  <c r="C116" i="9"/>
  <c r="L116" i="9"/>
  <c r="M116" i="9"/>
  <c r="N116" i="9" s="1"/>
  <c r="A117" i="9"/>
  <c r="B117" i="9"/>
  <c r="C117" i="9"/>
  <c r="L117" i="9"/>
  <c r="M117" i="9"/>
  <c r="N117" i="9" s="1"/>
  <c r="A118" i="9"/>
  <c r="B118" i="9"/>
  <c r="C118" i="9"/>
  <c r="F118" i="9"/>
  <c r="L118" i="9"/>
  <c r="M118" i="9"/>
  <c r="N118" i="9" s="1"/>
  <c r="A119" i="9"/>
  <c r="B119" i="9"/>
  <c r="C119" i="9"/>
  <c r="F119" i="9"/>
  <c r="L119" i="9"/>
  <c r="M119" i="9"/>
  <c r="N119" i="9" s="1"/>
  <c r="A120" i="9"/>
  <c r="B120" i="9"/>
  <c r="C120" i="9"/>
  <c r="D120" i="9" s="1"/>
  <c r="L120" i="9"/>
  <c r="M120" i="9"/>
  <c r="N120" i="9" s="1"/>
  <c r="A121" i="9"/>
  <c r="B121" i="9"/>
  <c r="C121" i="9"/>
  <c r="L121" i="9"/>
  <c r="M121" i="9"/>
  <c r="N121" i="9" s="1"/>
  <c r="A122" i="9"/>
  <c r="B122" i="9"/>
  <c r="C122" i="9"/>
  <c r="F122" i="9"/>
  <c r="L122" i="9"/>
  <c r="M122" i="9"/>
  <c r="N122" i="9" s="1"/>
  <c r="A123" i="9"/>
  <c r="B123" i="9"/>
  <c r="C123" i="9"/>
  <c r="F123" i="9"/>
  <c r="L123" i="9"/>
  <c r="M123" i="9"/>
  <c r="N123" i="9" s="1"/>
  <c r="A124" i="9"/>
  <c r="B124" i="9"/>
  <c r="C124" i="9"/>
  <c r="D124" i="9" s="1"/>
  <c r="L124" i="9"/>
  <c r="M124" i="9"/>
  <c r="N124" i="9" s="1"/>
  <c r="A125" i="9"/>
  <c r="B125" i="9"/>
  <c r="C125" i="9"/>
  <c r="AK125" i="9"/>
  <c r="L125" i="9"/>
  <c r="M125" i="9"/>
  <c r="N125" i="9" s="1"/>
  <c r="A126" i="9"/>
  <c r="B126" i="9"/>
  <c r="C126" i="9"/>
  <c r="F126" i="9"/>
  <c r="L126" i="9"/>
  <c r="M126" i="9"/>
  <c r="N126" i="9" s="1"/>
  <c r="A127" i="9"/>
  <c r="B127" i="9"/>
  <c r="C127" i="9"/>
  <c r="F127" i="9"/>
  <c r="L127" i="9"/>
  <c r="M127" i="9"/>
  <c r="N127" i="9" s="1"/>
  <c r="A128" i="9"/>
  <c r="B128" i="9"/>
  <c r="C128" i="9"/>
  <c r="D128" i="9" s="1"/>
  <c r="L128" i="9"/>
  <c r="M128" i="9"/>
  <c r="N128" i="9" s="1"/>
  <c r="A129" i="9"/>
  <c r="B129" i="9"/>
  <c r="C129" i="9"/>
  <c r="L129" i="9"/>
  <c r="M129" i="9"/>
  <c r="N129" i="9" s="1"/>
  <c r="A130" i="9"/>
  <c r="B130" i="9"/>
  <c r="C130" i="9"/>
  <c r="AK130" i="9"/>
  <c r="L130" i="9"/>
  <c r="M130" i="9"/>
  <c r="N130" i="9" s="1"/>
  <c r="A131" i="9"/>
  <c r="B131" i="9"/>
  <c r="C131" i="9"/>
  <c r="F131" i="9"/>
  <c r="L131" i="9"/>
  <c r="M131" i="9"/>
  <c r="N131" i="9" s="1"/>
  <c r="A132" i="9"/>
  <c r="B132" i="9"/>
  <c r="C132" i="9"/>
  <c r="L132" i="9"/>
  <c r="M132" i="9"/>
  <c r="N132" i="9" s="1"/>
  <c r="A133" i="9"/>
  <c r="B133" i="9"/>
  <c r="C133" i="9"/>
  <c r="L133" i="9"/>
  <c r="M133" i="9"/>
  <c r="N133" i="9" s="1"/>
  <c r="A134" i="9"/>
  <c r="B134" i="9"/>
  <c r="C134" i="9"/>
  <c r="D134" i="9" s="1"/>
  <c r="F134" i="9"/>
  <c r="L134" i="9"/>
  <c r="M134" i="9"/>
  <c r="N134" i="9" s="1"/>
  <c r="A135" i="9"/>
  <c r="B135" i="9"/>
  <c r="C135" i="9"/>
  <c r="D135" i="9" s="1"/>
  <c r="L135" i="9"/>
  <c r="M135" i="9"/>
  <c r="N135" i="9" s="1"/>
  <c r="A136" i="9"/>
  <c r="B136" i="9"/>
  <c r="C136" i="9"/>
  <c r="L136" i="9"/>
  <c r="M136" i="9"/>
  <c r="N136" i="9" s="1"/>
  <c r="A137" i="9"/>
  <c r="B137" i="9"/>
  <c r="C137" i="9"/>
  <c r="AK137" i="9"/>
  <c r="L137" i="9"/>
  <c r="M137" i="9"/>
  <c r="N137" i="9" s="1"/>
  <c r="A138" i="9"/>
  <c r="B138" i="9"/>
  <c r="C138" i="9"/>
  <c r="D138" i="9" s="1"/>
  <c r="F138" i="9"/>
  <c r="AK138" i="9"/>
  <c r="L138" i="9"/>
  <c r="M138" i="9"/>
  <c r="N138" i="9" s="1"/>
  <c r="A139" i="9"/>
  <c r="B139" i="9"/>
  <c r="C139" i="9"/>
  <c r="F139" i="9"/>
  <c r="L139" i="9"/>
  <c r="M139" i="9"/>
  <c r="N139" i="9" s="1"/>
  <c r="A140" i="9"/>
  <c r="B140" i="9"/>
  <c r="C140" i="9"/>
  <c r="F140" i="9"/>
  <c r="L140" i="9"/>
  <c r="M140" i="9"/>
  <c r="N140" i="9" s="1"/>
  <c r="A141" i="9"/>
  <c r="B141" i="9"/>
  <c r="C141" i="9"/>
  <c r="L141" i="9"/>
  <c r="M141" i="9"/>
  <c r="N141" i="9" s="1"/>
  <c r="A142" i="9"/>
  <c r="B142" i="9"/>
  <c r="C142" i="9"/>
  <c r="F142" i="9"/>
  <c r="AK142" i="9"/>
  <c r="L142" i="9"/>
  <c r="M142" i="9"/>
  <c r="N142" i="9" s="1"/>
  <c r="A143" i="9"/>
  <c r="B143" i="9"/>
  <c r="C143" i="9"/>
  <c r="D143" i="9" s="1"/>
  <c r="AK143" i="9"/>
  <c r="L143" i="9"/>
  <c r="M143" i="9"/>
  <c r="N143" i="9" s="1"/>
  <c r="A144" i="9"/>
  <c r="B144" i="9"/>
  <c r="C144" i="9"/>
  <c r="L144" i="9"/>
  <c r="M144" i="9"/>
  <c r="N144" i="9" s="1"/>
  <c r="A145" i="9"/>
  <c r="B145" i="9"/>
  <c r="C145" i="9"/>
  <c r="AK145" i="9"/>
  <c r="L145" i="9"/>
  <c r="M145" i="9"/>
  <c r="N145" i="9" s="1"/>
  <c r="A146" i="9"/>
  <c r="B146" i="9"/>
  <c r="C146" i="9"/>
  <c r="D146" i="9" s="1"/>
  <c r="F146" i="9"/>
  <c r="AK146" i="9"/>
  <c r="L146" i="9"/>
  <c r="M146" i="9"/>
  <c r="N146" i="9" s="1"/>
  <c r="A147" i="9"/>
  <c r="B147" i="9"/>
  <c r="C147" i="9"/>
  <c r="D147" i="9" s="1"/>
  <c r="F147" i="9"/>
  <c r="L147" i="9"/>
  <c r="M147" i="9"/>
  <c r="N147" i="9" s="1"/>
  <c r="A148" i="9"/>
  <c r="B148" i="9"/>
  <c r="C148" i="9"/>
  <c r="F148" i="9"/>
  <c r="AK148" i="9"/>
  <c r="L148" i="9"/>
  <c r="M148" i="9"/>
  <c r="N148" i="9" s="1"/>
  <c r="A149" i="9"/>
  <c r="B149" i="9"/>
  <c r="C149" i="9"/>
  <c r="AK149" i="9"/>
  <c r="AL149" i="9"/>
  <c r="L149" i="9"/>
  <c r="M149" i="9"/>
  <c r="N149" i="9" s="1"/>
  <c r="A150" i="9"/>
  <c r="B150" i="9"/>
  <c r="C150" i="9"/>
  <c r="F150" i="9"/>
  <c r="AK150" i="9"/>
  <c r="L150" i="9"/>
  <c r="M150" i="9"/>
  <c r="N150" i="9" s="1"/>
  <c r="A151" i="9"/>
  <c r="B151" i="9"/>
  <c r="C151" i="9"/>
  <c r="AK151" i="9"/>
  <c r="L151" i="9"/>
  <c r="M151" i="9"/>
  <c r="N151" i="9" s="1"/>
  <c r="A152" i="9"/>
  <c r="B152" i="9"/>
  <c r="C152" i="9"/>
  <c r="AL152" i="9"/>
  <c r="L152" i="9"/>
  <c r="M152" i="9"/>
  <c r="N152" i="9" s="1"/>
  <c r="A153" i="9"/>
  <c r="B153" i="9"/>
  <c r="C153" i="9"/>
  <c r="AK153" i="9"/>
  <c r="AL153" i="9"/>
  <c r="L153" i="9"/>
  <c r="M153" i="9"/>
  <c r="N153" i="9" s="1"/>
  <c r="A154" i="9"/>
  <c r="B154" i="9"/>
  <c r="C154" i="9"/>
  <c r="F154" i="9"/>
  <c r="AK154" i="9"/>
  <c r="AL154" i="9"/>
  <c r="L154" i="9"/>
  <c r="M154" i="9"/>
  <c r="N154" i="9" s="1"/>
  <c r="A155" i="9"/>
  <c r="B155" i="9"/>
  <c r="C155" i="9"/>
  <c r="F155" i="9"/>
  <c r="L155" i="9"/>
  <c r="M155" i="9"/>
  <c r="N155" i="9" s="1"/>
  <c r="A156" i="9"/>
  <c r="B156" i="9"/>
  <c r="C156" i="9"/>
  <c r="AK156" i="9"/>
  <c r="AL156" i="9"/>
  <c r="L156" i="9"/>
  <c r="M156" i="9"/>
  <c r="N156" i="9" s="1"/>
  <c r="A157" i="9"/>
  <c r="B157" i="9"/>
  <c r="C157" i="9"/>
  <c r="AK157" i="9"/>
  <c r="AL157" i="9"/>
  <c r="L157" i="9"/>
  <c r="M157" i="9"/>
  <c r="N157" i="9" s="1"/>
  <c r="A158" i="9"/>
  <c r="B158" i="9"/>
  <c r="C158" i="9"/>
  <c r="F158" i="9"/>
  <c r="R158" i="9" s="1"/>
  <c r="AK158" i="9"/>
  <c r="L158" i="9"/>
  <c r="M158" i="9"/>
  <c r="N158" i="9" s="1"/>
  <c r="A159" i="9"/>
  <c r="B159" i="9"/>
  <c r="C159" i="9"/>
  <c r="AK159" i="9"/>
  <c r="AL159" i="9"/>
  <c r="L159" i="9"/>
  <c r="M159" i="9"/>
  <c r="N159" i="9" s="1"/>
  <c r="A160" i="9"/>
  <c r="B160" i="9"/>
  <c r="C160" i="9"/>
  <c r="AL160" i="9"/>
  <c r="L160" i="9"/>
  <c r="M160" i="9"/>
  <c r="N160" i="9" s="1"/>
  <c r="A161" i="9"/>
  <c r="B161" i="9"/>
  <c r="C161" i="9"/>
  <c r="F161" i="9"/>
  <c r="R161" i="9" s="1"/>
  <c r="AK161" i="9"/>
  <c r="L161" i="9"/>
  <c r="M161" i="9"/>
  <c r="N161" i="9" s="1"/>
  <c r="A162" i="9"/>
  <c r="B162" i="9"/>
  <c r="C162" i="9"/>
  <c r="F162" i="9"/>
  <c r="R162" i="9" s="1"/>
  <c r="AK162" i="9"/>
  <c r="AL162" i="9"/>
  <c r="L162" i="9"/>
  <c r="M162" i="9"/>
  <c r="N162" i="9" s="1"/>
  <c r="A163" i="9"/>
  <c r="B163" i="9"/>
  <c r="C163" i="9"/>
  <c r="D163" i="9" s="1"/>
  <c r="F163" i="9"/>
  <c r="R163" i="9" s="1"/>
  <c r="L163" i="9"/>
  <c r="M163" i="9"/>
  <c r="N163" i="9" s="1"/>
  <c r="A164" i="9"/>
  <c r="B164" i="9"/>
  <c r="C164" i="9"/>
  <c r="F164" i="9"/>
  <c r="R164" i="9" s="1"/>
  <c r="AK164" i="9"/>
  <c r="AL164" i="9"/>
  <c r="L164" i="9"/>
  <c r="M164" i="9"/>
  <c r="N164" i="9" s="1"/>
  <c r="A165" i="9"/>
  <c r="B165" i="9"/>
  <c r="C165" i="9"/>
  <c r="D165" i="9" s="1"/>
  <c r="AK165" i="9"/>
  <c r="AL165" i="9"/>
  <c r="L165" i="9"/>
  <c r="M165" i="9"/>
  <c r="N165" i="9" s="1"/>
  <c r="A166" i="9"/>
  <c r="B166" i="9"/>
  <c r="C166" i="9"/>
  <c r="F166" i="9"/>
  <c r="R166" i="9" s="1"/>
  <c r="AK166" i="9"/>
  <c r="L166" i="9"/>
  <c r="M166" i="9"/>
  <c r="N166" i="9" s="1"/>
  <c r="A167" i="9"/>
  <c r="B167" i="9"/>
  <c r="C167" i="9"/>
  <c r="D167" i="9" s="1"/>
  <c r="AK167" i="9"/>
  <c r="AL167" i="9"/>
  <c r="L167" i="9"/>
  <c r="M167" i="9"/>
  <c r="N167" i="9" s="1"/>
  <c r="A168" i="9"/>
  <c r="B168" i="9"/>
  <c r="C168" i="9"/>
  <c r="AL168" i="9"/>
  <c r="L168" i="9"/>
  <c r="M168" i="9"/>
  <c r="N168" i="9" s="1"/>
  <c r="A169" i="9"/>
  <c r="B169" i="9"/>
  <c r="C169" i="9"/>
  <c r="F169" i="9"/>
  <c r="R169" i="9" s="1"/>
  <c r="AK169" i="9"/>
  <c r="AL169" i="9"/>
  <c r="L169" i="9"/>
  <c r="M169" i="9"/>
  <c r="N169" i="9" s="1"/>
  <c r="A170" i="9"/>
  <c r="B170" i="9"/>
  <c r="C170" i="9"/>
  <c r="D170" i="9" s="1"/>
  <c r="F170" i="9"/>
  <c r="R170" i="9" s="1"/>
  <c r="AK170" i="9"/>
  <c r="AL170" i="9"/>
  <c r="L170" i="9"/>
  <c r="M170" i="9"/>
  <c r="N170" i="9" s="1"/>
  <c r="A171" i="9"/>
  <c r="B171" i="9"/>
  <c r="C171" i="9"/>
  <c r="F171" i="9"/>
  <c r="R171" i="9" s="1"/>
  <c r="L171" i="9"/>
  <c r="M171" i="9"/>
  <c r="N171" i="9" s="1"/>
  <c r="A172" i="9"/>
  <c r="B172" i="9"/>
  <c r="C172" i="9"/>
  <c r="D172" i="9" s="1"/>
  <c r="AK172" i="9"/>
  <c r="AL172" i="9"/>
  <c r="L172" i="9"/>
  <c r="M172" i="9"/>
  <c r="N172" i="9" s="1"/>
  <c r="A173" i="9"/>
  <c r="B173" i="9"/>
  <c r="C173" i="9"/>
  <c r="AK173" i="9"/>
  <c r="AL173" i="9"/>
  <c r="L173" i="9"/>
  <c r="M173" i="9"/>
  <c r="N173" i="9" s="1"/>
  <c r="A174" i="9"/>
  <c r="B174" i="9"/>
  <c r="C174" i="9"/>
  <c r="F174" i="9"/>
  <c r="R174" i="9" s="1"/>
  <c r="AK174" i="9"/>
  <c r="L174" i="9"/>
  <c r="M174" i="9"/>
  <c r="N174" i="9" s="1"/>
  <c r="A175" i="9"/>
  <c r="B175" i="9"/>
  <c r="C175" i="9"/>
  <c r="F175" i="9"/>
  <c r="R175" i="9" s="1"/>
  <c r="AK175" i="9"/>
  <c r="AL175" i="9"/>
  <c r="L175" i="9"/>
  <c r="M175" i="9"/>
  <c r="N175" i="9" s="1"/>
  <c r="A176" i="9"/>
  <c r="B176" i="9"/>
  <c r="C176" i="9"/>
  <c r="AL176" i="9"/>
  <c r="L176" i="9"/>
  <c r="M176" i="9"/>
  <c r="N176" i="9" s="1"/>
  <c r="A177" i="9"/>
  <c r="B177" i="9"/>
  <c r="C177" i="9"/>
  <c r="AK177" i="9"/>
  <c r="AL177" i="9"/>
  <c r="L177" i="9"/>
  <c r="M177" i="9"/>
  <c r="N177" i="9" s="1"/>
  <c r="A178" i="9"/>
  <c r="B178" i="9"/>
  <c r="C178" i="9"/>
  <c r="F178" i="9"/>
  <c r="R178" i="9" s="1"/>
  <c r="AK178" i="9"/>
  <c r="AL178" i="9"/>
  <c r="L178" i="9"/>
  <c r="M178" i="9"/>
  <c r="N178" i="9" s="1"/>
  <c r="A179" i="9"/>
  <c r="B179" i="9"/>
  <c r="C179" i="9"/>
  <c r="D179" i="9" s="1"/>
  <c r="F179" i="9"/>
  <c r="R179" i="9" s="1"/>
  <c r="L179" i="9"/>
  <c r="M179" i="9"/>
  <c r="N179" i="9" s="1"/>
  <c r="A180" i="9"/>
  <c r="B180" i="9"/>
  <c r="C180" i="9"/>
  <c r="AK180" i="9"/>
  <c r="AL180" i="9"/>
  <c r="L180" i="9"/>
  <c r="M180" i="9"/>
  <c r="N180" i="9" s="1"/>
  <c r="A181" i="9"/>
  <c r="B181" i="9"/>
  <c r="C181" i="9"/>
  <c r="D181" i="9" s="1"/>
  <c r="AK181" i="9"/>
  <c r="AL181" i="9"/>
  <c r="L181" i="9"/>
  <c r="M181" i="9"/>
  <c r="N181" i="9" s="1"/>
  <c r="A182" i="9"/>
  <c r="B182" i="9"/>
  <c r="C182" i="9"/>
  <c r="F182" i="9"/>
  <c r="R182" i="9" s="1"/>
  <c r="AK182" i="9"/>
  <c r="L182" i="9"/>
  <c r="M182" i="9"/>
  <c r="N182" i="9" s="1"/>
  <c r="A183" i="9"/>
  <c r="B183" i="9"/>
  <c r="C183" i="9"/>
  <c r="D183" i="9" s="1"/>
  <c r="AK183" i="9"/>
  <c r="AL183" i="9"/>
  <c r="L183" i="9"/>
  <c r="M183" i="9"/>
  <c r="N183" i="9" s="1"/>
  <c r="A184" i="9"/>
  <c r="B184" i="9"/>
  <c r="C184" i="9"/>
  <c r="AL184" i="9"/>
  <c r="L184" i="9"/>
  <c r="M184" i="9"/>
  <c r="N184" i="9" s="1"/>
  <c r="A185" i="9"/>
  <c r="B185" i="9"/>
  <c r="C185" i="9"/>
  <c r="D185" i="9" s="1"/>
  <c r="AK185" i="9"/>
  <c r="AL185" i="9"/>
  <c r="L185" i="9"/>
  <c r="M185" i="9"/>
  <c r="N185" i="9" s="1"/>
  <c r="G4" i="17"/>
  <c r="C4" i="17"/>
  <c r="B4" i="17"/>
  <c r="A4" i="17"/>
  <c r="H4" i="12"/>
  <c r="D4" i="12"/>
  <c r="E4" i="12" s="1"/>
  <c r="C4" i="12"/>
  <c r="B4" i="12"/>
  <c r="A4" i="12"/>
  <c r="G4" i="10"/>
  <c r="F4" i="10"/>
  <c r="C4" i="10"/>
  <c r="B4" i="10"/>
  <c r="A4" i="10"/>
  <c r="G4" i="11"/>
  <c r="E4" i="11"/>
  <c r="F4" i="11" s="1"/>
  <c r="C4" i="11"/>
  <c r="B4" i="11"/>
  <c r="A4" i="11"/>
  <c r="M4" i="9"/>
  <c r="L4" i="9"/>
  <c r="F4" i="9"/>
  <c r="C4" i="9"/>
  <c r="B4" i="9"/>
  <c r="A200" i="9"/>
  <c r="A201" i="9"/>
  <c r="A4" i="9"/>
  <c r="K47" i="10" l="1"/>
  <c r="D51" i="9"/>
  <c r="O51" i="9" s="1"/>
  <c r="P51" i="9" s="1"/>
  <c r="D50" i="11"/>
  <c r="I50" i="11" s="1"/>
  <c r="J50" i="11" s="1"/>
  <c r="K56" i="11"/>
  <c r="Q127" i="9"/>
  <c r="AM197" i="9"/>
  <c r="AM189" i="9"/>
  <c r="AM181" i="9"/>
  <c r="AM173" i="9"/>
  <c r="AM165" i="9"/>
  <c r="AM128" i="9"/>
  <c r="AM120" i="9"/>
  <c r="AM112" i="9"/>
  <c r="AM104" i="9"/>
  <c r="AM96" i="9"/>
  <c r="AM80" i="9"/>
  <c r="AM72" i="9"/>
  <c r="AM64" i="9"/>
  <c r="AM198" i="9"/>
  <c r="AM195" i="9"/>
  <c r="AM190" i="9"/>
  <c r="AM187" i="9"/>
  <c r="AM182" i="9"/>
  <c r="AM179" i="9"/>
  <c r="AM174" i="9"/>
  <c r="AM171" i="9"/>
  <c r="AM155" i="9"/>
  <c r="AM147" i="9"/>
  <c r="AM142" i="9"/>
  <c r="AM139" i="9"/>
  <c r="AM134" i="9"/>
  <c r="AM131" i="9"/>
  <c r="AM126" i="9"/>
  <c r="AM123" i="9"/>
  <c r="AM118" i="9"/>
  <c r="AM115" i="9"/>
  <c r="AM110" i="9"/>
  <c r="AM107" i="9"/>
  <c r="AM102" i="9"/>
  <c r="AM99" i="9"/>
  <c r="AM94" i="9"/>
  <c r="AM91" i="9"/>
  <c r="AM86" i="9"/>
  <c r="AM83" i="9"/>
  <c r="AM78" i="9"/>
  <c r="AM75" i="9"/>
  <c r="AM67" i="9"/>
  <c r="AM62" i="9"/>
  <c r="AM59" i="9"/>
  <c r="AM51" i="9"/>
  <c r="AM36" i="9"/>
  <c r="AM33" i="9"/>
  <c r="AM20" i="9"/>
  <c r="AM19" i="9"/>
  <c r="AM12" i="9"/>
  <c r="AM6" i="9"/>
  <c r="AM30" i="9"/>
  <c r="AM22" i="9"/>
  <c r="AM4" i="9"/>
  <c r="AM193" i="9"/>
  <c r="AM185" i="9"/>
  <c r="AM177" i="9"/>
  <c r="AM169" i="9"/>
  <c r="AM161" i="9"/>
  <c r="AM153" i="9"/>
  <c r="AM145" i="9"/>
  <c r="AM137" i="9"/>
  <c r="AM129" i="9"/>
  <c r="AM121" i="9"/>
  <c r="AM117" i="9"/>
  <c r="AM113" i="9"/>
  <c r="AM109" i="9"/>
  <c r="AM105" i="9"/>
  <c r="AM97" i="9"/>
  <c r="AM89" i="9"/>
  <c r="AM81" i="9"/>
  <c r="AM73" i="9"/>
  <c r="AM65" i="9"/>
  <c r="AM57" i="9"/>
  <c r="AM25" i="9"/>
  <c r="AM17" i="9"/>
  <c r="AM13" i="9"/>
  <c r="AM9" i="9"/>
  <c r="AM5" i="9"/>
  <c r="AM196" i="9"/>
  <c r="AM188" i="9"/>
  <c r="AM180" i="9"/>
  <c r="AM172" i="9"/>
  <c r="AM164" i="9"/>
  <c r="AM156" i="9"/>
  <c r="AM148" i="9"/>
  <c r="AM140" i="9"/>
  <c r="AM132" i="9"/>
  <c r="AM124" i="9"/>
  <c r="AM116" i="9"/>
  <c r="AM108" i="9"/>
  <c r="AM100" i="9"/>
  <c r="AM92" i="9"/>
  <c r="AM84" i="9"/>
  <c r="AM76" i="9"/>
  <c r="AM68" i="9"/>
  <c r="AM60" i="9"/>
  <c r="AM52" i="9"/>
  <c r="AM15" i="9"/>
  <c r="AM7" i="9"/>
  <c r="AM191" i="9"/>
  <c r="AM183" i="9"/>
  <c r="AM175" i="9"/>
  <c r="AM167" i="9"/>
  <c r="AM159" i="9"/>
  <c r="AM151" i="9"/>
  <c r="AM149" i="9"/>
  <c r="AM143" i="9"/>
  <c r="AM141" i="9"/>
  <c r="AM135" i="9"/>
  <c r="AM133" i="9"/>
  <c r="AM127" i="9"/>
  <c r="AM125" i="9"/>
  <c r="AM119" i="9"/>
  <c r="AM111" i="9"/>
  <c r="AM103" i="9"/>
  <c r="AM95" i="9"/>
  <c r="AM87" i="9"/>
  <c r="AM79" i="9"/>
  <c r="AM71" i="9"/>
  <c r="AM63" i="9"/>
  <c r="AM55" i="9"/>
  <c r="AM23" i="9"/>
  <c r="AM194" i="9"/>
  <c r="AM186" i="9"/>
  <c r="AM178" i="9"/>
  <c r="AM170" i="9"/>
  <c r="AM162" i="9"/>
  <c r="AM157" i="9"/>
  <c r="AM154" i="9"/>
  <c r="AM146" i="9"/>
  <c r="AM138" i="9"/>
  <c r="AM130" i="9"/>
  <c r="AM122" i="9"/>
  <c r="AM114" i="9"/>
  <c r="AM106" i="9"/>
  <c r="AM98" i="9"/>
  <c r="AM90" i="9"/>
  <c r="AM82" i="9"/>
  <c r="AM74" i="9"/>
  <c r="AM66" i="9"/>
  <c r="AM58" i="9"/>
  <c r="AM26" i="9"/>
  <c r="AM18" i="9"/>
  <c r="AM10" i="9"/>
  <c r="AM166" i="9"/>
  <c r="AK155" i="9"/>
  <c r="AL6" i="9"/>
  <c r="AK195" i="9"/>
  <c r="AM16" i="9"/>
  <c r="AM11" i="9"/>
  <c r="AM54" i="9"/>
  <c r="AM70" i="9"/>
  <c r="AM150" i="9"/>
  <c r="AM158" i="9"/>
  <c r="AK179" i="9"/>
  <c r="AK187" i="9"/>
  <c r="Q156" i="9"/>
  <c r="AM14" i="9"/>
  <c r="AM56" i="9"/>
  <c r="AM88" i="9"/>
  <c r="AM136" i="9"/>
  <c r="AM144" i="9"/>
  <c r="AM152" i="9"/>
  <c r="AM160" i="9"/>
  <c r="AM168" i="9"/>
  <c r="AM176" i="9"/>
  <c r="AM184" i="9"/>
  <c r="AM192" i="9"/>
  <c r="AL182" i="9"/>
  <c r="AK171" i="9"/>
  <c r="AK67" i="9"/>
  <c r="AL190" i="9"/>
  <c r="AM24" i="9"/>
  <c r="AK51" i="9"/>
  <c r="AM8" i="9"/>
  <c r="AL174" i="9"/>
  <c r="AM163" i="9"/>
  <c r="AK19" i="9"/>
  <c r="D41" i="10"/>
  <c r="D43" i="9"/>
  <c r="K46" i="10"/>
  <c r="D31" i="10"/>
  <c r="D47" i="9"/>
  <c r="D44" i="11"/>
  <c r="D42" i="11"/>
  <c r="D39" i="17"/>
  <c r="Q37" i="9"/>
  <c r="Q36" i="9"/>
  <c r="D17" i="9"/>
  <c r="D14" i="9"/>
  <c r="D12" i="9"/>
  <c r="Q71" i="9"/>
  <c r="K151" i="10"/>
  <c r="K79" i="17"/>
  <c r="K173" i="17"/>
  <c r="K183" i="17"/>
  <c r="K195" i="17"/>
  <c r="K121" i="11"/>
  <c r="K65" i="11"/>
  <c r="K30" i="17"/>
  <c r="Q172" i="9"/>
  <c r="K101" i="11"/>
  <c r="K170" i="10"/>
  <c r="I158" i="10"/>
  <c r="G165" i="12"/>
  <c r="G109" i="12"/>
  <c r="K35" i="17"/>
  <c r="K191" i="17"/>
  <c r="F180" i="12"/>
  <c r="I95" i="17"/>
  <c r="O134" i="9"/>
  <c r="K66" i="11"/>
  <c r="D189" i="10"/>
  <c r="K186" i="10"/>
  <c r="K104" i="10"/>
  <c r="K102" i="10"/>
  <c r="I75" i="10"/>
  <c r="J75" i="10" s="1"/>
  <c r="F179" i="12"/>
  <c r="G162" i="12"/>
  <c r="K80" i="17"/>
  <c r="I74" i="17"/>
  <c r="D72" i="17"/>
  <c r="K96" i="11"/>
  <c r="I86" i="17"/>
  <c r="D24" i="17"/>
  <c r="K12" i="17"/>
  <c r="G101" i="12"/>
  <c r="K108" i="17"/>
  <c r="I72" i="10"/>
  <c r="J72" i="10" s="1"/>
  <c r="K34" i="10"/>
  <c r="G193" i="12"/>
  <c r="G159" i="12"/>
  <c r="K113" i="17"/>
  <c r="K27" i="17"/>
  <c r="K198" i="17"/>
  <c r="K92" i="11"/>
  <c r="K100" i="17"/>
  <c r="D16" i="11"/>
  <c r="K19" i="10"/>
  <c r="D6" i="10"/>
  <c r="D34" i="17"/>
  <c r="D28" i="10"/>
  <c r="Q164" i="9"/>
  <c r="O76" i="9"/>
  <c r="K135" i="11"/>
  <c r="K87" i="11"/>
  <c r="I142" i="10"/>
  <c r="K129" i="10"/>
  <c r="K60" i="10"/>
  <c r="K58" i="10"/>
  <c r="F196" i="12"/>
  <c r="G122" i="12"/>
  <c r="G112" i="12"/>
  <c r="F81" i="12"/>
  <c r="D128" i="17"/>
  <c r="K184" i="17"/>
  <c r="K58" i="11"/>
  <c r="D28" i="11"/>
  <c r="D12" i="11"/>
  <c r="I180" i="10"/>
  <c r="K142" i="10"/>
  <c r="D12" i="10"/>
  <c r="D5" i="10"/>
  <c r="F176" i="12"/>
  <c r="G163" i="12"/>
  <c r="G156" i="12"/>
  <c r="G98" i="12"/>
  <c r="G37" i="12"/>
  <c r="K105" i="17"/>
  <c r="K77" i="17"/>
  <c r="K34" i="17"/>
  <c r="K142" i="17"/>
  <c r="D25" i="9"/>
  <c r="D21" i="9"/>
  <c r="O194" i="9"/>
  <c r="I62" i="11"/>
  <c r="F82" i="12"/>
  <c r="O64" i="9"/>
  <c r="Q38" i="9"/>
  <c r="D28" i="9"/>
  <c r="D13" i="11"/>
  <c r="K115" i="10"/>
  <c r="K85" i="10"/>
  <c r="G106" i="12"/>
  <c r="G94" i="12"/>
  <c r="F85" i="12"/>
  <c r="F58" i="12"/>
  <c r="I81" i="17"/>
  <c r="D5" i="17"/>
  <c r="Q142" i="9"/>
  <c r="K194" i="17"/>
  <c r="O70" i="9"/>
  <c r="I127" i="11"/>
  <c r="D19" i="11"/>
  <c r="I19" i="11" s="1"/>
  <c r="J19" i="11" s="1"/>
  <c r="I184" i="10"/>
  <c r="D23" i="10"/>
  <c r="F78" i="12"/>
  <c r="F61" i="12"/>
  <c r="D15" i="11"/>
  <c r="G25" i="12"/>
  <c r="K18" i="17"/>
  <c r="D16" i="17"/>
  <c r="D8" i="17"/>
  <c r="D26" i="11"/>
  <c r="I26" i="11" s="1"/>
  <c r="J26" i="11" s="1"/>
  <c r="D18" i="11"/>
  <c r="D10" i="11"/>
  <c r="D30" i="10"/>
  <c r="K24" i="10"/>
  <c r="G17" i="12"/>
  <c r="I30" i="10"/>
  <c r="G29" i="12"/>
  <c r="G21" i="12"/>
  <c r="G10" i="12"/>
  <c r="D14" i="11"/>
  <c r="D7" i="10"/>
  <c r="D8" i="9"/>
  <c r="O8" i="9" s="1"/>
  <c r="P8" i="9" s="1"/>
  <c r="D9" i="11"/>
  <c r="D18" i="10"/>
  <c r="F25" i="12"/>
  <c r="Q20" i="9"/>
  <c r="F68" i="12"/>
  <c r="F62" i="12"/>
  <c r="F16" i="12"/>
  <c r="I97" i="17"/>
  <c r="I78" i="17"/>
  <c r="I75" i="17"/>
  <c r="D158" i="9"/>
  <c r="Q65" i="9"/>
  <c r="O60" i="9"/>
  <c r="K127" i="11"/>
  <c r="K119" i="11"/>
  <c r="K94" i="11"/>
  <c r="K91" i="11"/>
  <c r="K22" i="11"/>
  <c r="K158" i="10"/>
  <c r="I92" i="10"/>
  <c r="K83" i="10"/>
  <c r="K66" i="10"/>
  <c r="G196" i="12"/>
  <c r="G188" i="12"/>
  <c r="G148" i="12"/>
  <c r="G86" i="12"/>
  <c r="G8" i="12"/>
  <c r="K128" i="17"/>
  <c r="K19" i="17"/>
  <c r="K5" i="17"/>
  <c r="Q158" i="9"/>
  <c r="Q53" i="9"/>
  <c r="K179" i="11"/>
  <c r="K147" i="11"/>
  <c r="K122" i="11"/>
  <c r="I78" i="11"/>
  <c r="K25" i="11"/>
  <c r="K146" i="10"/>
  <c r="K56" i="10"/>
  <c r="K5" i="10"/>
  <c r="F189" i="12"/>
  <c r="F186" i="12"/>
  <c r="G174" i="12"/>
  <c r="G171" i="12"/>
  <c r="G134" i="12"/>
  <c r="G117" i="12"/>
  <c r="G89" i="12"/>
  <c r="G56" i="12"/>
  <c r="G30" i="12"/>
  <c r="F28" i="12"/>
  <c r="G22" i="12"/>
  <c r="I98" i="17"/>
  <c r="K82" i="17"/>
  <c r="K20" i="17"/>
  <c r="K168" i="17"/>
  <c r="K162" i="17"/>
  <c r="O181" i="9"/>
  <c r="P181" i="9" s="1"/>
  <c r="I178" i="10"/>
  <c r="I76" i="10"/>
  <c r="J76" i="10" s="1"/>
  <c r="F132" i="12"/>
  <c r="Q178" i="9"/>
  <c r="K48" i="11"/>
  <c r="K34" i="11"/>
  <c r="D130" i="10"/>
  <c r="I130" i="10" s="1"/>
  <c r="K45" i="10"/>
  <c r="K29" i="10"/>
  <c r="K14" i="10"/>
  <c r="K6" i="10"/>
  <c r="G192" i="12"/>
  <c r="G175" i="12"/>
  <c r="G158" i="12"/>
  <c r="F150" i="12"/>
  <c r="F116" i="12"/>
  <c r="F99" i="12"/>
  <c r="G73" i="12"/>
  <c r="F18" i="12"/>
  <c r="K123" i="17"/>
  <c r="I99" i="17"/>
  <c r="I87" i="17"/>
  <c r="I80" i="17"/>
  <c r="K186" i="17"/>
  <c r="Q182" i="9"/>
  <c r="Q166" i="9"/>
  <c r="Q114" i="9"/>
  <c r="K113" i="11"/>
  <c r="K7" i="11"/>
  <c r="K198" i="11"/>
  <c r="D193" i="10"/>
  <c r="K187" i="10"/>
  <c r="K175" i="10"/>
  <c r="K154" i="10"/>
  <c r="K130" i="10"/>
  <c r="K99" i="10"/>
  <c r="K51" i="10"/>
  <c r="K48" i="10"/>
  <c r="F133" i="12"/>
  <c r="F130" i="12"/>
  <c r="G85" i="12"/>
  <c r="G76" i="12"/>
  <c r="I77" i="17"/>
  <c r="K72" i="17"/>
  <c r="K179" i="17"/>
  <c r="K134" i="11"/>
  <c r="K100" i="10"/>
  <c r="G83" i="12"/>
  <c r="I195" i="10"/>
  <c r="D59" i="9"/>
  <c r="Q28" i="9"/>
  <c r="I108" i="11"/>
  <c r="J108" i="11" s="1"/>
  <c r="I88" i="11"/>
  <c r="K79" i="11"/>
  <c r="I28" i="11"/>
  <c r="J28" i="11" s="1"/>
  <c r="I183" i="10"/>
  <c r="K163" i="10"/>
  <c r="I154" i="10"/>
  <c r="I126" i="10"/>
  <c r="J126" i="10" s="1"/>
  <c r="L126" i="10" s="1"/>
  <c r="K123" i="10"/>
  <c r="K86" i="10"/>
  <c r="K77" i="10"/>
  <c r="F173" i="12"/>
  <c r="F161" i="12"/>
  <c r="F155" i="12"/>
  <c r="G154" i="12"/>
  <c r="F134" i="12"/>
  <c r="F125" i="12"/>
  <c r="F113" i="12"/>
  <c r="F104" i="12"/>
  <c r="G61" i="12"/>
  <c r="F49" i="12"/>
  <c r="G48" i="12"/>
  <c r="G33" i="12"/>
  <c r="D116" i="17"/>
  <c r="K110" i="17"/>
  <c r="I108" i="17"/>
  <c r="K65" i="17"/>
  <c r="K26" i="17"/>
  <c r="K177" i="17"/>
  <c r="K169" i="17"/>
  <c r="K161" i="17"/>
  <c r="K187" i="17"/>
  <c r="K83" i="17"/>
  <c r="K57" i="17"/>
  <c r="K55" i="17"/>
  <c r="K32" i="17"/>
  <c r="K6" i="17"/>
  <c r="I139" i="17"/>
  <c r="K196" i="17"/>
  <c r="K193" i="17"/>
  <c r="Q189" i="9"/>
  <c r="O87" i="9"/>
  <c r="Q44" i="9"/>
  <c r="K111" i="11"/>
  <c r="I86" i="11"/>
  <c r="D80" i="11"/>
  <c r="K57" i="11"/>
  <c r="I14" i="11"/>
  <c r="J14" i="11" s="1"/>
  <c r="D139" i="10"/>
  <c r="F162" i="12"/>
  <c r="F159" i="12"/>
  <c r="G111" i="12"/>
  <c r="F20" i="12"/>
  <c r="F9" i="12"/>
  <c r="I103" i="17"/>
  <c r="I91" i="17"/>
  <c r="K84" i="17"/>
  <c r="I149" i="17"/>
  <c r="J149" i="17" s="1"/>
  <c r="K138" i="11"/>
  <c r="K5" i="11"/>
  <c r="K139" i="10"/>
  <c r="K89" i="10"/>
  <c r="K78" i="10"/>
  <c r="K69" i="10"/>
  <c r="I50" i="10"/>
  <c r="K18" i="10"/>
  <c r="G90" i="12"/>
  <c r="G78" i="12"/>
  <c r="K118" i="11"/>
  <c r="K90" i="11"/>
  <c r="I168" i="10"/>
  <c r="G97" i="12"/>
  <c r="K115" i="17"/>
  <c r="I71" i="17"/>
  <c r="I70" i="17"/>
  <c r="O172" i="9"/>
  <c r="I175" i="10"/>
  <c r="D143" i="10"/>
  <c r="O120" i="9"/>
  <c r="P120" i="9" s="1"/>
  <c r="Q117" i="9"/>
  <c r="Q82" i="9"/>
  <c r="Q29" i="9"/>
  <c r="Q14" i="9"/>
  <c r="Q12" i="9"/>
  <c r="Q188" i="9"/>
  <c r="Q186" i="9"/>
  <c r="Q198" i="9"/>
  <c r="K115" i="11"/>
  <c r="I44" i="11"/>
  <c r="J44" i="11" s="1"/>
  <c r="K32" i="11"/>
  <c r="I18" i="11"/>
  <c r="J18" i="11" s="1"/>
  <c r="I194" i="10"/>
  <c r="I191" i="10"/>
  <c r="K190" i="10"/>
  <c r="K171" i="10"/>
  <c r="K162" i="10"/>
  <c r="D153" i="10"/>
  <c r="K131" i="10"/>
  <c r="D128" i="10"/>
  <c r="I128" i="10" s="1"/>
  <c r="J128" i="10" s="1"/>
  <c r="L128" i="10" s="1"/>
  <c r="K122" i="10"/>
  <c r="I120" i="10"/>
  <c r="K116" i="10"/>
  <c r="K87" i="10"/>
  <c r="K65" i="10"/>
  <c r="D34" i="10"/>
  <c r="K12" i="10"/>
  <c r="F192" i="12"/>
  <c r="G168" i="12"/>
  <c r="F163" i="12"/>
  <c r="G126" i="12"/>
  <c r="G114" i="12"/>
  <c r="G105" i="12"/>
  <c r="F94" i="12"/>
  <c r="G60" i="12"/>
  <c r="G44" i="12"/>
  <c r="D132" i="17"/>
  <c r="K120" i="17"/>
  <c r="K50" i="17"/>
  <c r="I34" i="17"/>
  <c r="J34" i="17" s="1"/>
  <c r="L34" i="17" s="1"/>
  <c r="K13" i="17"/>
  <c r="K10" i="17"/>
  <c r="K143" i="17"/>
  <c r="K140" i="17"/>
  <c r="Q180" i="9"/>
  <c r="D150" i="9"/>
  <c r="Q124" i="9"/>
  <c r="O103" i="9"/>
  <c r="Q54" i="9"/>
  <c r="Q46" i="9"/>
  <c r="Q5" i="9"/>
  <c r="D131" i="11"/>
  <c r="K114" i="11"/>
  <c r="I109" i="11"/>
  <c r="K98" i="11"/>
  <c r="K70" i="11"/>
  <c r="D64" i="11"/>
  <c r="I187" i="10"/>
  <c r="I162" i="10"/>
  <c r="K108" i="10"/>
  <c r="K106" i="10"/>
  <c r="D100" i="10"/>
  <c r="I100" i="10" s="1"/>
  <c r="J100" i="10" s="1"/>
  <c r="L100" i="10" s="1"/>
  <c r="K97" i="10"/>
  <c r="K75" i="10"/>
  <c r="K33" i="10"/>
  <c r="I83" i="17"/>
  <c r="Q159" i="9"/>
  <c r="Q150" i="9"/>
  <c r="Q141" i="9"/>
  <c r="Q87" i="9"/>
  <c r="Q86" i="9"/>
  <c r="K131" i="11"/>
  <c r="K128" i="11"/>
  <c r="I103" i="11"/>
  <c r="J103" i="11" s="1"/>
  <c r="K95" i="11"/>
  <c r="K88" i="11"/>
  <c r="K75" i="11"/>
  <c r="K64" i="11"/>
  <c r="K41" i="11"/>
  <c r="K194" i="10"/>
  <c r="I190" i="10"/>
  <c r="K183" i="10"/>
  <c r="I172" i="10"/>
  <c r="J172" i="10" s="1"/>
  <c r="L172" i="10" s="1"/>
  <c r="K166" i="10"/>
  <c r="K147" i="10"/>
  <c r="K136" i="10"/>
  <c r="K82" i="10"/>
  <c r="K76" i="10"/>
  <c r="K8" i="10"/>
  <c r="G187" i="12"/>
  <c r="G176" i="12"/>
  <c r="K110" i="11"/>
  <c r="I192" i="10"/>
  <c r="J192" i="10" s="1"/>
  <c r="D181" i="10"/>
  <c r="D177" i="10"/>
  <c r="D155" i="10"/>
  <c r="I152" i="10"/>
  <c r="I63" i="10"/>
  <c r="D180" i="9"/>
  <c r="Q149" i="9"/>
  <c r="Q120" i="9"/>
  <c r="Q119" i="9"/>
  <c r="K197" i="11"/>
  <c r="K165" i="11"/>
  <c r="I116" i="11"/>
  <c r="J116" i="11" s="1"/>
  <c r="D92" i="11"/>
  <c r="K76" i="11"/>
  <c r="K72" i="11"/>
  <c r="I52" i="11"/>
  <c r="K23" i="11"/>
  <c r="K20" i="11"/>
  <c r="K17" i="11"/>
  <c r="K14" i="11"/>
  <c r="I9" i="11"/>
  <c r="K196" i="10"/>
  <c r="K191" i="10"/>
  <c r="I188" i="10"/>
  <c r="K184" i="10"/>
  <c r="K181" i="10"/>
  <c r="K177" i="10"/>
  <c r="D173" i="10"/>
  <c r="K167" i="10"/>
  <c r="K152" i="10"/>
  <c r="K144" i="10"/>
  <c r="D123" i="10"/>
  <c r="I123" i="10" s="1"/>
  <c r="J123" i="10" s="1"/>
  <c r="L123" i="10" s="1"/>
  <c r="K109" i="10"/>
  <c r="K57" i="10"/>
  <c r="K42" i="10"/>
  <c r="F197" i="12"/>
  <c r="G185" i="12"/>
  <c r="D142" i="9"/>
  <c r="O14" i="9"/>
  <c r="P14" i="9" s="1"/>
  <c r="K71" i="11"/>
  <c r="K33" i="17"/>
  <c r="Q174" i="9"/>
  <c r="Q128" i="9"/>
  <c r="Q116" i="9"/>
  <c r="Q50" i="9"/>
  <c r="Q32" i="9"/>
  <c r="Q30" i="9"/>
  <c r="Q8" i="9"/>
  <c r="U8" i="9" s="1"/>
  <c r="Q6" i="9"/>
  <c r="K136" i="11"/>
  <c r="I133" i="11"/>
  <c r="J133" i="11" s="1"/>
  <c r="I117" i="11"/>
  <c r="K107" i="11"/>
  <c r="K104" i="11"/>
  <c r="K80" i="11"/>
  <c r="K68" i="11"/>
  <c r="K24" i="11"/>
  <c r="K6" i="11"/>
  <c r="D197" i="10"/>
  <c r="D185" i="10"/>
  <c r="I174" i="10"/>
  <c r="D169" i="10"/>
  <c r="I169" i="10" s="1"/>
  <c r="J169" i="10" s="1"/>
  <c r="K168" i="10"/>
  <c r="K164" i="10"/>
  <c r="K153" i="10"/>
  <c r="K145" i="10"/>
  <c r="D127" i="10"/>
  <c r="K126" i="10"/>
  <c r="K96" i="10"/>
  <c r="K84" i="10"/>
  <c r="K70" i="10"/>
  <c r="K23" i="10"/>
  <c r="I82" i="17"/>
  <c r="O43" i="9"/>
  <c r="P43" i="9" s="1"/>
  <c r="O197" i="9"/>
  <c r="P197" i="9" s="1"/>
  <c r="K195" i="11"/>
  <c r="K189" i="11"/>
  <c r="K163" i="11"/>
  <c r="K157" i="11"/>
  <c r="K140" i="11"/>
  <c r="K123" i="11"/>
  <c r="K97" i="11"/>
  <c r="K63" i="11"/>
  <c r="I42" i="11"/>
  <c r="J42" i="11" s="1"/>
  <c r="K21" i="11"/>
  <c r="K197" i="10"/>
  <c r="K185" i="10"/>
  <c r="K182" i="10"/>
  <c r="I179" i="10"/>
  <c r="I176" i="10"/>
  <c r="K174" i="10"/>
  <c r="K169" i="10"/>
  <c r="K160" i="10"/>
  <c r="K120" i="10"/>
  <c r="I71" i="10"/>
  <c r="J71" i="10" s="1"/>
  <c r="I141" i="17"/>
  <c r="K93" i="10"/>
  <c r="I79" i="10"/>
  <c r="J79" i="10" s="1"/>
  <c r="K43" i="10"/>
  <c r="K13" i="10"/>
  <c r="F193" i="12"/>
  <c r="F190" i="12"/>
  <c r="F181" i="12"/>
  <c r="G180" i="12"/>
  <c r="F178" i="12"/>
  <c r="F171" i="12"/>
  <c r="F168" i="12"/>
  <c r="G150" i="12"/>
  <c r="F148" i="12"/>
  <c r="G144" i="12"/>
  <c r="G140" i="12"/>
  <c r="F129" i="12"/>
  <c r="F112" i="12"/>
  <c r="G92" i="12"/>
  <c r="F46" i="12"/>
  <c r="F42" i="12"/>
  <c r="G41" i="12"/>
  <c r="G38" i="12"/>
  <c r="F30" i="12"/>
  <c r="G5" i="12"/>
  <c r="D130" i="17"/>
  <c r="K118" i="17"/>
  <c r="K109" i="17"/>
  <c r="K102" i="17"/>
  <c r="K92" i="17"/>
  <c r="K78" i="17"/>
  <c r="K68" i="17"/>
  <c r="K62" i="17"/>
  <c r="K53" i="17"/>
  <c r="I48" i="17"/>
  <c r="J48" i="17" s="1"/>
  <c r="K7" i="17"/>
  <c r="K151" i="17"/>
  <c r="K136" i="17"/>
  <c r="I133" i="17"/>
  <c r="J133" i="17" s="1"/>
  <c r="K175" i="17"/>
  <c r="K164" i="17"/>
  <c r="K153" i="17"/>
  <c r="K10" i="10"/>
  <c r="F184" i="12"/>
  <c r="F151" i="12"/>
  <c r="F123" i="12"/>
  <c r="F109" i="12"/>
  <c r="F96" i="12"/>
  <c r="G93" i="12"/>
  <c r="F86" i="12"/>
  <c r="G82" i="12"/>
  <c r="F76" i="12"/>
  <c r="G65" i="12"/>
  <c r="G62" i="12"/>
  <c r="F56" i="12"/>
  <c r="G26" i="12"/>
  <c r="F21" i="12"/>
  <c r="G20" i="12"/>
  <c r="K121" i="17"/>
  <c r="K96" i="17"/>
  <c r="K88" i="17"/>
  <c r="K144" i="17"/>
  <c r="K170" i="17"/>
  <c r="K166" i="17"/>
  <c r="K159" i="17"/>
  <c r="K190" i="17"/>
  <c r="K185" i="17"/>
  <c r="F187" i="12"/>
  <c r="F182" i="12"/>
  <c r="F146" i="12"/>
  <c r="F138" i="12"/>
  <c r="F127" i="12"/>
  <c r="F124" i="12"/>
  <c r="F120" i="12"/>
  <c r="F110" i="12"/>
  <c r="F97" i="12"/>
  <c r="F77" i="12"/>
  <c r="F57" i="12"/>
  <c r="K74" i="17"/>
  <c r="K63" i="17"/>
  <c r="K60" i="17"/>
  <c r="K42" i="17"/>
  <c r="K152" i="17"/>
  <c r="K145" i="17"/>
  <c r="K141" i="17"/>
  <c r="G166" i="12"/>
  <c r="G142" i="12"/>
  <c r="G116" i="12"/>
  <c r="G100" i="12"/>
  <c r="G91" i="12"/>
  <c r="G80" i="12"/>
  <c r="G66" i="12"/>
  <c r="G53" i="12"/>
  <c r="G50" i="12"/>
  <c r="G24" i="12"/>
  <c r="G12" i="12"/>
  <c r="G9" i="12"/>
  <c r="G6" i="12"/>
  <c r="K131" i="17"/>
  <c r="K107" i="17"/>
  <c r="K103" i="17"/>
  <c r="I90" i="17"/>
  <c r="K75" i="17"/>
  <c r="K31" i="17"/>
  <c r="K28" i="17"/>
  <c r="K11" i="17"/>
  <c r="K149" i="17"/>
  <c r="I147" i="17"/>
  <c r="K156" i="10"/>
  <c r="K149" i="10"/>
  <c r="K91" i="10"/>
  <c r="K72" i="10"/>
  <c r="K59" i="10"/>
  <c r="D42" i="10"/>
  <c r="I42" i="10" s="1"/>
  <c r="J42" i="10" s="1"/>
  <c r="L42" i="10" s="1"/>
  <c r="K15" i="10"/>
  <c r="G197" i="12"/>
  <c r="F185" i="12"/>
  <c r="F177" i="12"/>
  <c r="F170" i="12"/>
  <c r="G169" i="12"/>
  <c r="F167" i="12"/>
  <c r="F147" i="12"/>
  <c r="G146" i="12"/>
  <c r="F143" i="12"/>
  <c r="F139" i="12"/>
  <c r="F128" i="12"/>
  <c r="F117" i="12"/>
  <c r="F114" i="12"/>
  <c r="G110" i="12"/>
  <c r="F98" i="12"/>
  <c r="F88" i="12"/>
  <c r="G77" i="12"/>
  <c r="G70" i="12"/>
  <c r="F44" i="12"/>
  <c r="D120" i="17"/>
  <c r="I120" i="17" s="1"/>
  <c r="J120" i="17" s="1"/>
  <c r="L120" i="17" s="1"/>
  <c r="K104" i="17"/>
  <c r="I94" i="17"/>
  <c r="K52" i="17"/>
  <c r="K21" i="17"/>
  <c r="K146" i="17"/>
  <c r="K174" i="17"/>
  <c r="K163" i="17"/>
  <c r="F195" i="12"/>
  <c r="F183" i="12"/>
  <c r="G95" i="12"/>
  <c r="D118" i="17"/>
  <c r="D115" i="17"/>
  <c r="I115" i="17" s="1"/>
  <c r="D68" i="17"/>
  <c r="D62" i="17"/>
  <c r="I62" i="17" s="1"/>
  <c r="D59" i="17"/>
  <c r="I53" i="17"/>
  <c r="J53" i="17" s="1"/>
  <c r="D151" i="17"/>
  <c r="Q157" i="9"/>
  <c r="Q135" i="9"/>
  <c r="D182" i="9"/>
  <c r="O182" i="9" s="1"/>
  <c r="O52" i="9"/>
  <c r="P52" i="9" s="1"/>
  <c r="Q42" i="9"/>
  <c r="D139" i="9"/>
  <c r="O139" i="9" s="1"/>
  <c r="P139" i="9" s="1"/>
  <c r="R120" i="9"/>
  <c r="D58" i="9"/>
  <c r="Q58" i="9"/>
  <c r="I186" i="10"/>
  <c r="I98" i="11"/>
  <c r="D130" i="9"/>
  <c r="D129" i="9"/>
  <c r="O129" i="9" s="1"/>
  <c r="Q109" i="9"/>
  <c r="Q93" i="9"/>
  <c r="Q92" i="9"/>
  <c r="D55" i="9"/>
  <c r="O55" i="9" s="1"/>
  <c r="P55" i="9" s="1"/>
  <c r="D45" i="9"/>
  <c r="O45" i="9" s="1"/>
  <c r="P45" i="9" s="1"/>
  <c r="Q21" i="9"/>
  <c r="K187" i="11"/>
  <c r="K171" i="11"/>
  <c r="K155" i="11"/>
  <c r="K133" i="11"/>
  <c r="K129" i="11"/>
  <c r="K86" i="11"/>
  <c r="K62" i="11"/>
  <c r="K50" i="11"/>
  <c r="K26" i="11"/>
  <c r="K15" i="11"/>
  <c r="K9" i="11"/>
  <c r="D31" i="9"/>
  <c r="O31" i="9" s="1"/>
  <c r="P31" i="9" s="1"/>
  <c r="D6" i="9"/>
  <c r="I16" i="11"/>
  <c r="J16" i="11" s="1"/>
  <c r="I138" i="10"/>
  <c r="D133" i="10"/>
  <c r="I132" i="10"/>
  <c r="D117" i="10"/>
  <c r="I117" i="10" s="1"/>
  <c r="J117" i="10" s="1"/>
  <c r="L117" i="10" s="1"/>
  <c r="I110" i="10"/>
  <c r="J110" i="10" s="1"/>
  <c r="L110" i="10" s="1"/>
  <c r="Q184" i="9"/>
  <c r="Q176" i="9"/>
  <c r="D175" i="9"/>
  <c r="D159" i="9"/>
  <c r="O143" i="9"/>
  <c r="Q130" i="9"/>
  <c r="D122" i="9"/>
  <c r="D106" i="9"/>
  <c r="D104" i="9"/>
  <c r="O104" i="9" s="1"/>
  <c r="D84" i="9"/>
  <c r="D75" i="9"/>
  <c r="O75" i="9" s="1"/>
  <c r="P75" i="9" s="1"/>
  <c r="D69" i="9"/>
  <c r="O69" i="9" s="1"/>
  <c r="P69" i="9" s="1"/>
  <c r="D54" i="9"/>
  <c r="O54" i="9" s="1"/>
  <c r="P54" i="9" s="1"/>
  <c r="Q52" i="9"/>
  <c r="Q24" i="9"/>
  <c r="Q190" i="9"/>
  <c r="D195" i="11"/>
  <c r="D192" i="11"/>
  <c r="K191" i="11"/>
  <c r="D179" i="11"/>
  <c r="D176" i="11"/>
  <c r="K175" i="11"/>
  <c r="D163" i="11"/>
  <c r="I163" i="11" s="1"/>
  <c r="J163" i="11" s="1"/>
  <c r="D160" i="11"/>
  <c r="K159" i="11"/>
  <c r="D147" i="11"/>
  <c r="D144" i="11"/>
  <c r="K143" i="11"/>
  <c r="D140" i="11"/>
  <c r="K139" i="11"/>
  <c r="K130" i="11"/>
  <c r="K126" i="11"/>
  <c r="D119" i="11"/>
  <c r="I119" i="11" s="1"/>
  <c r="D111" i="11"/>
  <c r="I111" i="11" s="1"/>
  <c r="D102" i="11"/>
  <c r="I91" i="11"/>
  <c r="K82" i="11"/>
  <c r="D74" i="11"/>
  <c r="I71" i="11"/>
  <c r="D70" i="11"/>
  <c r="D69" i="11"/>
  <c r="D68" i="11"/>
  <c r="D60" i="11"/>
  <c r="I60" i="11" s="1"/>
  <c r="D59" i="11"/>
  <c r="D58" i="11"/>
  <c r="I58" i="11" s="1"/>
  <c r="J58" i="11" s="1"/>
  <c r="D48" i="11"/>
  <c r="I48" i="11" s="1"/>
  <c r="J48" i="11" s="1"/>
  <c r="I45" i="11"/>
  <c r="J45" i="11" s="1"/>
  <c r="K42" i="11"/>
  <c r="D35" i="11"/>
  <c r="I35" i="11" s="1"/>
  <c r="J35" i="11" s="1"/>
  <c r="K16" i="11"/>
  <c r="D7" i="11"/>
  <c r="I7" i="11" s="1"/>
  <c r="K176" i="10"/>
  <c r="D171" i="10"/>
  <c r="I171" i="10" s="1"/>
  <c r="D170" i="10"/>
  <c r="I170" i="10" s="1"/>
  <c r="K138" i="10"/>
  <c r="K117" i="10"/>
  <c r="K26" i="10"/>
  <c r="D26" i="10"/>
  <c r="O175" i="9"/>
  <c r="P175" i="9" s="1"/>
  <c r="Q165" i="9"/>
  <c r="D164" i="9"/>
  <c r="Q143" i="9"/>
  <c r="Q85" i="9"/>
  <c r="Q76" i="9"/>
  <c r="D37" i="9"/>
  <c r="O37" i="9" s="1"/>
  <c r="D188" i="9"/>
  <c r="O188" i="9" s="1"/>
  <c r="P188" i="9" s="1"/>
  <c r="Q194" i="9"/>
  <c r="D189" i="11"/>
  <c r="D186" i="11"/>
  <c r="K185" i="11"/>
  <c r="D173" i="11"/>
  <c r="I173" i="11" s="1"/>
  <c r="D170" i="11"/>
  <c r="K169" i="11"/>
  <c r="D157" i="11"/>
  <c r="D154" i="11"/>
  <c r="K153" i="11"/>
  <c r="D128" i="11"/>
  <c r="I128" i="11" s="1"/>
  <c r="J128" i="11" s="1"/>
  <c r="D124" i="11"/>
  <c r="I124" i="11" s="1"/>
  <c r="J124" i="11" s="1"/>
  <c r="K106" i="11"/>
  <c r="D94" i="11"/>
  <c r="D75" i="11"/>
  <c r="I75" i="11" s="1"/>
  <c r="J75" i="11" s="1"/>
  <c r="D36" i="11"/>
  <c r="I36" i="11" s="1"/>
  <c r="J36" i="11" s="1"/>
  <c r="D34" i="11"/>
  <c r="K33" i="11"/>
  <c r="D17" i="11"/>
  <c r="I17" i="11" s="1"/>
  <c r="J17" i="11" s="1"/>
  <c r="K13" i="11"/>
  <c r="D11" i="11"/>
  <c r="K192" i="10"/>
  <c r="D160" i="10"/>
  <c r="I160" i="10" s="1"/>
  <c r="D144" i="10"/>
  <c r="I144" i="10" s="1"/>
  <c r="J144" i="10" s="1"/>
  <c r="L144" i="10" s="1"/>
  <c r="D105" i="10"/>
  <c r="I105" i="10" s="1"/>
  <c r="J105" i="10" s="1"/>
  <c r="L105" i="10" s="1"/>
  <c r="D127" i="9"/>
  <c r="O127" i="9" s="1"/>
  <c r="D111" i="9"/>
  <c r="O111" i="9" s="1"/>
  <c r="P111" i="9" s="1"/>
  <c r="D99" i="9"/>
  <c r="O99" i="9" s="1"/>
  <c r="D97" i="9"/>
  <c r="O97" i="9" s="1"/>
  <c r="D72" i="9"/>
  <c r="O72" i="9" s="1"/>
  <c r="P72" i="9" s="1"/>
  <c r="D42" i="9"/>
  <c r="O42" i="9" s="1"/>
  <c r="D23" i="9"/>
  <c r="O23" i="9" s="1"/>
  <c r="D7" i="9"/>
  <c r="O7" i="9" s="1"/>
  <c r="P7" i="9" s="1"/>
  <c r="D196" i="9"/>
  <c r="O196" i="9" s="1"/>
  <c r="D193" i="11"/>
  <c r="I193" i="11" s="1"/>
  <c r="D190" i="11"/>
  <c r="D177" i="11"/>
  <c r="I177" i="11" s="1"/>
  <c r="J177" i="11" s="1"/>
  <c r="D174" i="11"/>
  <c r="D161" i="11"/>
  <c r="D158" i="11"/>
  <c r="D145" i="11"/>
  <c r="I130" i="11"/>
  <c r="J130" i="11" s="1"/>
  <c r="L130" i="11" s="1"/>
  <c r="D125" i="11"/>
  <c r="D104" i="11"/>
  <c r="I104" i="11" s="1"/>
  <c r="I95" i="11"/>
  <c r="D85" i="11"/>
  <c r="D79" i="11"/>
  <c r="I79" i="11" s="1"/>
  <c r="J79" i="11" s="1"/>
  <c r="D76" i="11"/>
  <c r="K67" i="11"/>
  <c r="D51" i="11"/>
  <c r="I51" i="11" s="1"/>
  <c r="J51" i="11" s="1"/>
  <c r="D40" i="11"/>
  <c r="I37" i="11"/>
  <c r="J37" i="11" s="1"/>
  <c r="D27" i="11"/>
  <c r="I27" i="11" s="1"/>
  <c r="J27" i="11" s="1"/>
  <c r="D198" i="10"/>
  <c r="I198" i="10" s="1"/>
  <c r="J198" i="10" s="1"/>
  <c r="D164" i="10"/>
  <c r="I164" i="10" s="1"/>
  <c r="J164" i="10" s="1"/>
  <c r="D124" i="10"/>
  <c r="K118" i="10"/>
  <c r="D106" i="10"/>
  <c r="K105" i="10"/>
  <c r="D93" i="10"/>
  <c r="I93" i="10" s="1"/>
  <c r="J93" i="10" s="1"/>
  <c r="L93" i="10" s="1"/>
  <c r="L76" i="10"/>
  <c r="J63" i="10"/>
  <c r="K183" i="11"/>
  <c r="K167" i="11"/>
  <c r="K151" i="11"/>
  <c r="K141" i="11"/>
  <c r="K132" i="11"/>
  <c r="K103" i="11"/>
  <c r="K49" i="11"/>
  <c r="K188" i="10"/>
  <c r="K172" i="10"/>
  <c r="D116" i="10"/>
  <c r="Q195" i="9"/>
  <c r="Q173" i="9"/>
  <c r="Q167" i="9"/>
  <c r="D156" i="9"/>
  <c r="O156" i="9" s="1"/>
  <c r="O146" i="9"/>
  <c r="P146" i="9" s="1"/>
  <c r="D90" i="9"/>
  <c r="D86" i="9"/>
  <c r="Q48" i="9"/>
  <c r="Q34" i="9"/>
  <c r="Q22" i="9"/>
  <c r="O21" i="9"/>
  <c r="P21" i="9" s="1"/>
  <c r="R21" i="9" s="1"/>
  <c r="D20" i="9"/>
  <c r="D15" i="9"/>
  <c r="D11" i="9"/>
  <c r="O11" i="9" s="1"/>
  <c r="Q192" i="9"/>
  <c r="D197" i="11"/>
  <c r="I197" i="11" s="1"/>
  <c r="J197" i="11" s="1"/>
  <c r="D194" i="11"/>
  <c r="K193" i="11"/>
  <c r="D181" i="11"/>
  <c r="D178" i="11"/>
  <c r="K177" i="11"/>
  <c r="D165" i="11"/>
  <c r="D162" i="11"/>
  <c r="K161" i="11"/>
  <c r="D149" i="11"/>
  <c r="D146" i="11"/>
  <c r="K145" i="11"/>
  <c r="K125" i="11"/>
  <c r="D100" i="11"/>
  <c r="I100" i="11" s="1"/>
  <c r="J100" i="11" s="1"/>
  <c r="D96" i="11"/>
  <c r="D87" i="11"/>
  <c r="I87" i="11" s="1"/>
  <c r="J87" i="11" s="1"/>
  <c r="K78" i="11"/>
  <c r="D66" i="11"/>
  <c r="D65" i="11"/>
  <c r="I63" i="11"/>
  <c r="D43" i="11"/>
  <c r="I43" i="11" s="1"/>
  <c r="J43" i="11" s="1"/>
  <c r="K40" i="11"/>
  <c r="D32" i="11"/>
  <c r="D29" i="11"/>
  <c r="I29" i="11" s="1"/>
  <c r="K18" i="11"/>
  <c r="I12" i="11"/>
  <c r="J12" i="11" s="1"/>
  <c r="K198" i="10"/>
  <c r="K189" i="10"/>
  <c r="D182" i="10"/>
  <c r="I182" i="10" s="1"/>
  <c r="J182" i="10" s="1"/>
  <c r="K173" i="10"/>
  <c r="D167" i="10"/>
  <c r="K155" i="10"/>
  <c r="K140" i="10"/>
  <c r="K40" i="10"/>
  <c r="K180" i="10"/>
  <c r="K178" i="10"/>
  <c r="K165" i="10"/>
  <c r="K159" i="10"/>
  <c r="K150" i="10"/>
  <c r="K141" i="10"/>
  <c r="K137" i="10"/>
  <c r="K135" i="10"/>
  <c r="D122" i="10"/>
  <c r="I122" i="10" s="1"/>
  <c r="D108" i="10"/>
  <c r="K80" i="10"/>
  <c r="K79" i="10"/>
  <c r="K74" i="10"/>
  <c r="G173" i="12"/>
  <c r="D113" i="10"/>
  <c r="I113" i="10" s="1"/>
  <c r="J113" i="10" s="1"/>
  <c r="J171" i="12"/>
  <c r="K20" i="10"/>
  <c r="G195" i="12"/>
  <c r="F191" i="12"/>
  <c r="F154" i="12"/>
  <c r="D67" i="10"/>
  <c r="K62" i="10"/>
  <c r="D53" i="10"/>
  <c r="I53" i="10" s="1"/>
  <c r="D39" i="10"/>
  <c r="K16" i="10"/>
  <c r="D16" i="10"/>
  <c r="I16" i="10" s="1"/>
  <c r="J16" i="10" s="1"/>
  <c r="L16" i="10" s="1"/>
  <c r="D9" i="10"/>
  <c r="I9" i="10" s="1"/>
  <c r="J9" i="10" s="1"/>
  <c r="F188" i="12"/>
  <c r="G184" i="12"/>
  <c r="F172" i="12"/>
  <c r="G167" i="12"/>
  <c r="J159" i="12"/>
  <c r="J136" i="12"/>
  <c r="F135" i="12"/>
  <c r="G124" i="12"/>
  <c r="J124" i="12" s="1"/>
  <c r="G113" i="12"/>
  <c r="G96" i="12"/>
  <c r="G87" i="12"/>
  <c r="F87" i="12"/>
  <c r="J152" i="12"/>
  <c r="D149" i="10"/>
  <c r="I148" i="10"/>
  <c r="K133" i="10"/>
  <c r="K124" i="10"/>
  <c r="D111" i="10"/>
  <c r="D102" i="10"/>
  <c r="I102" i="10" s="1"/>
  <c r="J102" i="10" s="1"/>
  <c r="L102" i="10" s="1"/>
  <c r="D78" i="10"/>
  <c r="I78" i="10" s="1"/>
  <c r="D64" i="10"/>
  <c r="I64" i="10" s="1"/>
  <c r="J64" i="10" s="1"/>
  <c r="D58" i="10"/>
  <c r="D32" i="10"/>
  <c r="I32" i="10" s="1"/>
  <c r="J32" i="10" s="1"/>
  <c r="K30" i="10"/>
  <c r="D10" i="10"/>
  <c r="I10" i="10" s="1"/>
  <c r="J10" i="10" s="1"/>
  <c r="L10" i="10" s="1"/>
  <c r="F194" i="12"/>
  <c r="F145" i="12"/>
  <c r="F141" i="12"/>
  <c r="G128" i="12"/>
  <c r="J128" i="12" s="1"/>
  <c r="F118" i="12"/>
  <c r="F108" i="12"/>
  <c r="D25" i="11"/>
  <c r="I25" i="11" s="1"/>
  <c r="J25" i="11" s="1"/>
  <c r="D24" i="11"/>
  <c r="D23" i="11"/>
  <c r="I23" i="11" s="1"/>
  <c r="J23" i="11" s="1"/>
  <c r="D22" i="11"/>
  <c r="D21" i="11"/>
  <c r="I21" i="11" s="1"/>
  <c r="J21" i="11" s="1"/>
  <c r="D20" i="11"/>
  <c r="K19" i="11"/>
  <c r="K11" i="11"/>
  <c r="K8" i="11"/>
  <c r="D5" i="11"/>
  <c r="I5" i="11" s="1"/>
  <c r="J5" i="11" s="1"/>
  <c r="D198" i="11"/>
  <c r="I198" i="11" s="1"/>
  <c r="J198" i="11" s="1"/>
  <c r="K195" i="10"/>
  <c r="K193" i="10"/>
  <c r="K179" i="10"/>
  <c r="D165" i="10"/>
  <c r="D159" i="10"/>
  <c r="K157" i="10"/>
  <c r="K134" i="10"/>
  <c r="K125" i="10"/>
  <c r="K121" i="10"/>
  <c r="K119" i="10"/>
  <c r="K107" i="10"/>
  <c r="D96" i="10"/>
  <c r="I96" i="10" s="1"/>
  <c r="J96" i="10" s="1"/>
  <c r="L96" i="10" s="1"/>
  <c r="D84" i="10"/>
  <c r="K73" i="10"/>
  <c r="K68" i="10"/>
  <c r="K64" i="10"/>
  <c r="D55" i="10"/>
  <c r="K49" i="10"/>
  <c r="D37" i="10"/>
  <c r="I37" i="10" s="1"/>
  <c r="K32" i="10"/>
  <c r="G189" i="12"/>
  <c r="G170" i="12"/>
  <c r="G108" i="12"/>
  <c r="F72" i="12"/>
  <c r="F40" i="12"/>
  <c r="K61" i="17"/>
  <c r="D61" i="17"/>
  <c r="D36" i="17"/>
  <c r="I36" i="17" s="1"/>
  <c r="J36" i="17" s="1"/>
  <c r="L36" i="17" s="1"/>
  <c r="K36" i="17"/>
  <c r="K143" i="10"/>
  <c r="K127" i="10"/>
  <c r="K110" i="10"/>
  <c r="D81" i="10"/>
  <c r="I81" i="10" s="1"/>
  <c r="J81" i="10" s="1"/>
  <c r="K63" i="10"/>
  <c r="D60" i="10"/>
  <c r="I60" i="10" s="1"/>
  <c r="J60" i="10" s="1"/>
  <c r="L60" i="10" s="1"/>
  <c r="K37" i="10"/>
  <c r="D14" i="10"/>
  <c r="I14" i="10" s="1"/>
  <c r="J14" i="10" s="1"/>
  <c r="L14" i="10" s="1"/>
  <c r="F198" i="12"/>
  <c r="G191" i="12"/>
  <c r="G181" i="12"/>
  <c r="G177" i="12"/>
  <c r="J177" i="12" s="1"/>
  <c r="F174" i="12"/>
  <c r="G172" i="12"/>
  <c r="F160" i="12"/>
  <c r="F156" i="12"/>
  <c r="F142" i="12"/>
  <c r="F137" i="12"/>
  <c r="G136" i="12"/>
  <c r="G132" i="12"/>
  <c r="J132" i="12" s="1"/>
  <c r="F119" i="12"/>
  <c r="G118" i="12"/>
  <c r="F111" i="12"/>
  <c r="J111" i="12" s="1"/>
  <c r="F106" i="12"/>
  <c r="F92" i="12"/>
  <c r="I92" i="17"/>
  <c r="J92" i="17" s="1"/>
  <c r="F164" i="12"/>
  <c r="F157" i="12"/>
  <c r="F152" i="12"/>
  <c r="J148" i="12"/>
  <c r="F102" i="12"/>
  <c r="G57" i="12"/>
  <c r="F45" i="12"/>
  <c r="J45" i="12" s="1"/>
  <c r="G45" i="12"/>
  <c r="F13" i="12"/>
  <c r="G13" i="12"/>
  <c r="I88" i="17"/>
  <c r="J88" i="17" s="1"/>
  <c r="D65" i="17"/>
  <c r="I65" i="17" s="1"/>
  <c r="J65" i="17" s="1"/>
  <c r="D47" i="17"/>
  <c r="I47" i="17" s="1"/>
  <c r="K47" i="17"/>
  <c r="I40" i="17"/>
  <c r="J40" i="17" s="1"/>
  <c r="I135" i="17"/>
  <c r="J135" i="17" s="1"/>
  <c r="L135" i="17" s="1"/>
  <c r="J144" i="12"/>
  <c r="J140" i="12"/>
  <c r="G138" i="12"/>
  <c r="G107" i="12"/>
  <c r="G88" i="12"/>
  <c r="K148" i="10"/>
  <c r="D137" i="10"/>
  <c r="I137" i="10" s="1"/>
  <c r="J137" i="10" s="1"/>
  <c r="L137" i="10" s="1"/>
  <c r="K132" i="10"/>
  <c r="D121" i="10"/>
  <c r="D104" i="10"/>
  <c r="K94" i="10"/>
  <c r="K92" i="10"/>
  <c r="D83" i="10"/>
  <c r="D82" i="10"/>
  <c r="I82" i="10" s="1"/>
  <c r="J82" i="10" s="1"/>
  <c r="L82" i="10" s="1"/>
  <c r="D56" i="10"/>
  <c r="I56" i="10" s="1"/>
  <c r="J56" i="10" s="1"/>
  <c r="L56" i="10" s="1"/>
  <c r="I40" i="10"/>
  <c r="J40" i="10" s="1"/>
  <c r="L40" i="10" s="1"/>
  <c r="D36" i="10"/>
  <c r="D19" i="10"/>
  <c r="I19" i="10" s="1"/>
  <c r="J19" i="10" s="1"/>
  <c r="L19" i="10" s="1"/>
  <c r="D8" i="10"/>
  <c r="I8" i="10" s="1"/>
  <c r="J8" i="10" s="1"/>
  <c r="L8" i="10" s="1"/>
  <c r="I6" i="10"/>
  <c r="J6" i="10" s="1"/>
  <c r="L6" i="10" s="1"/>
  <c r="I5" i="10"/>
  <c r="J5" i="10" s="1"/>
  <c r="G183" i="12"/>
  <c r="G179" i="12"/>
  <c r="F175" i="12"/>
  <c r="F169" i="12"/>
  <c r="F166" i="12"/>
  <c r="F165" i="12"/>
  <c r="F158" i="12"/>
  <c r="G152" i="12"/>
  <c r="F144" i="12"/>
  <c r="F140" i="12"/>
  <c r="F131" i="12"/>
  <c r="G130" i="12"/>
  <c r="F122" i="12"/>
  <c r="G103" i="12"/>
  <c r="G102" i="12"/>
  <c r="F84" i="12"/>
  <c r="G81" i="12"/>
  <c r="G49" i="12"/>
  <c r="F69" i="12"/>
  <c r="G68" i="12"/>
  <c r="F64" i="12"/>
  <c r="G58" i="12"/>
  <c r="F54" i="12"/>
  <c r="F34" i="12"/>
  <c r="F29" i="12"/>
  <c r="G28" i="12"/>
  <c r="K125" i="17"/>
  <c r="K122" i="17"/>
  <c r="D117" i="17"/>
  <c r="D105" i="17"/>
  <c r="D96" i="17"/>
  <c r="K49" i="17"/>
  <c r="D49" i="17"/>
  <c r="I49" i="17" s="1"/>
  <c r="J49" i="17" s="1"/>
  <c r="K40" i="17"/>
  <c r="K138" i="17"/>
  <c r="K135" i="17"/>
  <c r="K158" i="17"/>
  <c r="K29" i="17"/>
  <c r="K134" i="17"/>
  <c r="K172" i="17"/>
  <c r="I195" i="17"/>
  <c r="J195" i="17" s="1"/>
  <c r="F126" i="12"/>
  <c r="F121" i="12"/>
  <c r="G120" i="12"/>
  <c r="J120" i="12" s="1"/>
  <c r="G115" i="12"/>
  <c r="G104" i="12"/>
  <c r="F100" i="12"/>
  <c r="G99" i="12"/>
  <c r="F90" i="12"/>
  <c r="F66" i="12"/>
  <c r="F65" i="12"/>
  <c r="G64" i="12"/>
  <c r="F60" i="12"/>
  <c r="G54" i="12"/>
  <c r="F50" i="12"/>
  <c r="G34" i="12"/>
  <c r="F26" i="12"/>
  <c r="J26" i="12" s="1"/>
  <c r="F22" i="12"/>
  <c r="F17" i="12"/>
  <c r="G16" i="12"/>
  <c r="F8" i="12"/>
  <c r="K129" i="17"/>
  <c r="K126" i="17"/>
  <c r="I109" i="17"/>
  <c r="D100" i="17"/>
  <c r="D84" i="17"/>
  <c r="J80" i="17"/>
  <c r="K64" i="17"/>
  <c r="D57" i="17"/>
  <c r="I57" i="17" s="1"/>
  <c r="D30" i="17"/>
  <c r="I30" i="17" s="1"/>
  <c r="J30" i="17" s="1"/>
  <c r="D20" i="17"/>
  <c r="I20" i="17" s="1"/>
  <c r="D137" i="17"/>
  <c r="I137" i="17" s="1"/>
  <c r="D175" i="17"/>
  <c r="I175" i="17" s="1"/>
  <c r="J175" i="17" s="1"/>
  <c r="K160" i="17"/>
  <c r="K154" i="17"/>
  <c r="F5" i="12"/>
  <c r="D106" i="17"/>
  <c r="D101" i="17"/>
  <c r="I101" i="17" s="1"/>
  <c r="J101" i="17" s="1"/>
  <c r="D85" i="17"/>
  <c r="I85" i="17" s="1"/>
  <c r="J85" i="17" s="1"/>
  <c r="D79" i="17"/>
  <c r="I79" i="17" s="1"/>
  <c r="D69" i="17"/>
  <c r="I69" i="17" s="1"/>
  <c r="J69" i="17" s="1"/>
  <c r="D46" i="17"/>
  <c r="I46" i="17" s="1"/>
  <c r="J46" i="17" s="1"/>
  <c r="L46" i="17" s="1"/>
  <c r="I191" i="17"/>
  <c r="D188" i="17"/>
  <c r="I188" i="17" s="1"/>
  <c r="J188" i="17" s="1"/>
  <c r="K188" i="17"/>
  <c r="J139" i="17"/>
  <c r="K189" i="17"/>
  <c r="D189" i="17"/>
  <c r="I189" i="17" s="1"/>
  <c r="F74" i="12"/>
  <c r="F73" i="12"/>
  <c r="G72" i="12"/>
  <c r="G69" i="12"/>
  <c r="F52" i="12"/>
  <c r="G46" i="12"/>
  <c r="F41" i="12"/>
  <c r="G40" i="12"/>
  <c r="F36" i="12"/>
  <c r="F32" i="12"/>
  <c r="J32" i="12" s="1"/>
  <c r="G18" i="12"/>
  <c r="F14" i="12"/>
  <c r="D119" i="17"/>
  <c r="I119" i="17" s="1"/>
  <c r="J119" i="17" s="1"/>
  <c r="L119" i="17" s="1"/>
  <c r="D111" i="17"/>
  <c r="I111" i="17" s="1"/>
  <c r="J111" i="17" s="1"/>
  <c r="L111" i="17" s="1"/>
  <c r="D89" i="17"/>
  <c r="I89" i="17" s="1"/>
  <c r="J89" i="17" s="1"/>
  <c r="D66" i="17"/>
  <c r="I66" i="17" s="1"/>
  <c r="I43" i="17"/>
  <c r="D28" i="17"/>
  <c r="I28" i="17" s="1"/>
  <c r="J28" i="17" s="1"/>
  <c r="K150" i="17"/>
  <c r="K148" i="17"/>
  <c r="I145" i="17"/>
  <c r="J145" i="17" s="1"/>
  <c r="L145" i="17" s="1"/>
  <c r="I143" i="17"/>
  <c r="J143" i="17" s="1"/>
  <c r="L143" i="17" s="1"/>
  <c r="J141" i="17"/>
  <c r="K167" i="17"/>
  <c r="K197" i="17"/>
  <c r="K192" i="17"/>
  <c r="D183" i="17"/>
  <c r="K181" i="17"/>
  <c r="J147" i="17"/>
  <c r="G84" i="12"/>
  <c r="F80" i="12"/>
  <c r="G74" i="12"/>
  <c r="F70" i="12"/>
  <c r="F53" i="12"/>
  <c r="G52" i="12"/>
  <c r="F48" i="12"/>
  <c r="J48" i="12" s="1"/>
  <c r="F38" i="12"/>
  <c r="F37" i="12"/>
  <c r="G36" i="12"/>
  <c r="F33" i="12"/>
  <c r="G32" i="12"/>
  <c r="F24" i="12"/>
  <c r="D122" i="17"/>
  <c r="I122" i="17" s="1"/>
  <c r="J122" i="17" s="1"/>
  <c r="L122" i="17" s="1"/>
  <c r="D112" i="17"/>
  <c r="I112" i="17" s="1"/>
  <c r="J112" i="17" s="1"/>
  <c r="D93" i="17"/>
  <c r="I93" i="17" s="1"/>
  <c r="D67" i="17"/>
  <c r="I67" i="17" s="1"/>
  <c r="J67" i="17" s="1"/>
  <c r="J63" i="17"/>
  <c r="K46" i="17"/>
  <c r="K37" i="17"/>
  <c r="D37" i="17"/>
  <c r="D12" i="17"/>
  <c r="I12" i="17" s="1"/>
  <c r="J12" i="17" s="1"/>
  <c r="L12" i="17" s="1"/>
  <c r="G14" i="12"/>
  <c r="F10" i="12"/>
  <c r="F6" i="12"/>
  <c r="K132" i="17"/>
  <c r="D126" i="17"/>
  <c r="I126" i="17" s="1"/>
  <c r="J126" i="17" s="1"/>
  <c r="L126" i="17" s="1"/>
  <c r="D123" i="17"/>
  <c r="K119" i="17"/>
  <c r="K116" i="17"/>
  <c r="D110" i="17"/>
  <c r="I110" i="17" s="1"/>
  <c r="J110" i="17" s="1"/>
  <c r="K106" i="17"/>
  <c r="D64" i="17"/>
  <c r="I64" i="17" s="1"/>
  <c r="D52" i="17"/>
  <c r="I52" i="17" s="1"/>
  <c r="J52" i="17" s="1"/>
  <c r="K43" i="17"/>
  <c r="D42" i="17"/>
  <c r="I42" i="17" s="1"/>
  <c r="J42" i="17" s="1"/>
  <c r="K41" i="17"/>
  <c r="D25" i="17"/>
  <c r="I25" i="17" s="1"/>
  <c r="J25" i="17" s="1"/>
  <c r="D17" i="17"/>
  <c r="I17" i="17" s="1"/>
  <c r="J17" i="17" s="1"/>
  <c r="D9" i="17"/>
  <c r="I9" i="17" s="1"/>
  <c r="J9" i="17" s="1"/>
  <c r="D152" i="17"/>
  <c r="I152" i="17" s="1"/>
  <c r="I150" i="17"/>
  <c r="J150" i="17" s="1"/>
  <c r="K147" i="17"/>
  <c r="K133" i="17"/>
  <c r="K176" i="17"/>
  <c r="D173" i="17"/>
  <c r="I173" i="17" s="1"/>
  <c r="J173" i="17" s="1"/>
  <c r="D170" i="17"/>
  <c r="I170" i="17" s="1"/>
  <c r="J170" i="17" s="1"/>
  <c r="D164" i="17"/>
  <c r="I164" i="17" s="1"/>
  <c r="J164" i="17" s="1"/>
  <c r="D161" i="17"/>
  <c r="I161" i="17" s="1"/>
  <c r="J161" i="17" s="1"/>
  <c r="K157" i="17"/>
  <c r="I193" i="17"/>
  <c r="J193" i="17" s="1"/>
  <c r="I192" i="17"/>
  <c r="J192" i="17" s="1"/>
  <c r="D190" i="17"/>
  <c r="I190" i="17" s="1"/>
  <c r="J190" i="17" s="1"/>
  <c r="K130" i="17"/>
  <c r="D124" i="17"/>
  <c r="I124" i="17" s="1"/>
  <c r="J124" i="17" s="1"/>
  <c r="L124" i="17" s="1"/>
  <c r="D121" i="17"/>
  <c r="I121" i="17" s="1"/>
  <c r="K117" i="17"/>
  <c r="K112" i="17"/>
  <c r="K111" i="17"/>
  <c r="K101" i="17"/>
  <c r="K97" i="17"/>
  <c r="K93" i="17"/>
  <c r="K89" i="17"/>
  <c r="K85" i="17"/>
  <c r="D76" i="17"/>
  <c r="I76" i="17" s="1"/>
  <c r="J76" i="17" s="1"/>
  <c r="K69" i="17"/>
  <c r="K67" i="17"/>
  <c r="K66" i="17"/>
  <c r="K59" i="17"/>
  <c r="D50" i="17"/>
  <c r="I50" i="17" s="1"/>
  <c r="J50" i="17" s="1"/>
  <c r="K39" i="17"/>
  <c r="D26" i="17"/>
  <c r="I26" i="17" s="1"/>
  <c r="J26" i="17" s="1"/>
  <c r="L26" i="17" s="1"/>
  <c r="D18" i="17"/>
  <c r="I18" i="17" s="1"/>
  <c r="J18" i="17" s="1"/>
  <c r="D10" i="17"/>
  <c r="I10" i="17" s="1"/>
  <c r="J10" i="17" s="1"/>
  <c r="D6" i="17"/>
  <c r="I6" i="17" s="1"/>
  <c r="J6" i="17" s="1"/>
  <c r="L6" i="17" s="1"/>
  <c r="D142" i="17"/>
  <c r="I142" i="17" s="1"/>
  <c r="J142" i="17" s="1"/>
  <c r="L142" i="17" s="1"/>
  <c r="I140" i="17"/>
  <c r="J140" i="17" s="1"/>
  <c r="L140" i="17" s="1"/>
  <c r="K137" i="17"/>
  <c r="D177" i="17"/>
  <c r="I177" i="17" s="1"/>
  <c r="J177" i="17" s="1"/>
  <c r="D174" i="17"/>
  <c r="I174" i="17" s="1"/>
  <c r="J174" i="17" s="1"/>
  <c r="D162" i="17"/>
  <c r="I162" i="17" s="1"/>
  <c r="J162" i="17" s="1"/>
  <c r="D159" i="17"/>
  <c r="I159" i="17" s="1"/>
  <c r="J159" i="17" s="1"/>
  <c r="K155" i="17"/>
  <c r="I187" i="17"/>
  <c r="J187" i="17" s="1"/>
  <c r="D184" i="17"/>
  <c r="F12" i="12"/>
  <c r="J12" i="12" s="1"/>
  <c r="D131" i="17"/>
  <c r="I131" i="17" s="1"/>
  <c r="J131" i="17" s="1"/>
  <c r="L131" i="17" s="1"/>
  <c r="K127" i="17"/>
  <c r="K124" i="17"/>
  <c r="K114" i="17"/>
  <c r="D113" i="17"/>
  <c r="I113" i="17" s="1"/>
  <c r="D104" i="17"/>
  <c r="I104" i="17" s="1"/>
  <c r="J104" i="17" s="1"/>
  <c r="K99" i="17"/>
  <c r="K98" i="17"/>
  <c r="K95" i="17"/>
  <c r="K94" i="17"/>
  <c r="K91" i="17"/>
  <c r="K90" i="17"/>
  <c r="K87" i="17"/>
  <c r="K86" i="17"/>
  <c r="K81" i="17"/>
  <c r="K73" i="17"/>
  <c r="K71" i="17"/>
  <c r="K70" i="17"/>
  <c r="D56" i="17"/>
  <c r="I56" i="17" s="1"/>
  <c r="J56" i="17" s="1"/>
  <c r="D45" i="17"/>
  <c r="I45" i="17" s="1"/>
  <c r="J45" i="17" s="1"/>
  <c r="D32" i="17"/>
  <c r="I32" i="17" s="1"/>
  <c r="J32" i="17" s="1"/>
  <c r="D11" i="17"/>
  <c r="I11" i="17" s="1"/>
  <c r="J11" i="17" s="1"/>
  <c r="D7" i="17"/>
  <c r="I7" i="17" s="1"/>
  <c r="J7" i="17" s="1"/>
  <c r="D144" i="17"/>
  <c r="I144" i="17" s="1"/>
  <c r="J144" i="17" s="1"/>
  <c r="L144" i="17" s="1"/>
  <c r="K139" i="17"/>
  <c r="K171" i="17"/>
  <c r="K165" i="17"/>
  <c r="D156" i="17"/>
  <c r="I156" i="17" s="1"/>
  <c r="J156" i="17" s="1"/>
  <c r="L156" i="17" s="1"/>
  <c r="D153" i="17"/>
  <c r="I153" i="17" s="1"/>
  <c r="J153" i="17" s="1"/>
  <c r="D198" i="17"/>
  <c r="I198" i="17" s="1"/>
  <c r="J198" i="17" s="1"/>
  <c r="I185" i="17"/>
  <c r="J185" i="17" s="1"/>
  <c r="D182" i="17"/>
  <c r="I182" i="17" s="1"/>
  <c r="J182" i="17" s="1"/>
  <c r="D179" i="17"/>
  <c r="I179" i="17" s="1"/>
  <c r="J179" i="17" s="1"/>
  <c r="I197" i="17"/>
  <c r="J197" i="17" s="1"/>
  <c r="D194" i="17"/>
  <c r="I194" i="17" s="1"/>
  <c r="I181" i="17"/>
  <c r="J181" i="17" s="1"/>
  <c r="J117" i="12"/>
  <c r="J113" i="12"/>
  <c r="J97" i="12"/>
  <c r="J99" i="12"/>
  <c r="J61" i="12"/>
  <c r="J21" i="12"/>
  <c r="J29" i="12"/>
  <c r="J9" i="12"/>
  <c r="J81" i="12"/>
  <c r="J37" i="12"/>
  <c r="J175" i="12"/>
  <c r="I186" i="17"/>
  <c r="J186" i="17" s="1"/>
  <c r="I196" i="17"/>
  <c r="J196" i="17" s="1"/>
  <c r="I180" i="17"/>
  <c r="J180" i="17" s="1"/>
  <c r="J191" i="17"/>
  <c r="D178" i="17"/>
  <c r="I167" i="17"/>
  <c r="J167" i="17" s="1"/>
  <c r="I154" i="17"/>
  <c r="J154" i="17" s="1"/>
  <c r="I158" i="17"/>
  <c r="J158" i="17" s="1"/>
  <c r="I155" i="17"/>
  <c r="J155" i="17" s="1"/>
  <c r="I171" i="17"/>
  <c r="J171" i="17" s="1"/>
  <c r="I165" i="17"/>
  <c r="J165" i="17" s="1"/>
  <c r="I169" i="17"/>
  <c r="J169" i="17" s="1"/>
  <c r="I166" i="17"/>
  <c r="J166" i="17" s="1"/>
  <c r="I163" i="17"/>
  <c r="J163" i="17" s="1"/>
  <c r="I160" i="17"/>
  <c r="J160" i="17" s="1"/>
  <c r="I157" i="17"/>
  <c r="J157" i="17" s="1"/>
  <c r="D176" i="17"/>
  <c r="D172" i="17"/>
  <c r="D168" i="17"/>
  <c r="L147" i="17"/>
  <c r="I138" i="17"/>
  <c r="J138" i="17" s="1"/>
  <c r="L138" i="17" s="1"/>
  <c r="L133" i="17"/>
  <c r="I146" i="17"/>
  <c r="J146" i="17" s="1"/>
  <c r="L146" i="17" s="1"/>
  <c r="L139" i="17"/>
  <c r="I148" i="17"/>
  <c r="J148" i="17" s="1"/>
  <c r="L148" i="17" s="1"/>
  <c r="L141" i="17"/>
  <c r="I134" i="17"/>
  <c r="J134" i="17" s="1"/>
  <c r="L134" i="17" s="1"/>
  <c r="D136" i="17"/>
  <c r="I136" i="17" s="1"/>
  <c r="I118" i="17"/>
  <c r="J118" i="17" s="1"/>
  <c r="L118" i="17" s="1"/>
  <c r="I128" i="17"/>
  <c r="J128" i="17" s="1"/>
  <c r="L128" i="17" s="1"/>
  <c r="I125" i="17"/>
  <c r="J125" i="17" s="1"/>
  <c r="L125" i="17" s="1"/>
  <c r="I106" i="17"/>
  <c r="J106" i="17" s="1"/>
  <c r="I132" i="17"/>
  <c r="J132" i="17" s="1"/>
  <c r="L132" i="17" s="1"/>
  <c r="I129" i="17"/>
  <c r="J129" i="17" s="1"/>
  <c r="L129" i="17" s="1"/>
  <c r="I116" i="17"/>
  <c r="J116" i="17" s="1"/>
  <c r="L116" i="17" s="1"/>
  <c r="I123" i="17"/>
  <c r="J123" i="17" s="1"/>
  <c r="L123" i="17" s="1"/>
  <c r="I117" i="17"/>
  <c r="J117" i="17" s="1"/>
  <c r="L117" i="17" s="1"/>
  <c r="I68" i="17"/>
  <c r="J68" i="17" s="1"/>
  <c r="I130" i="17"/>
  <c r="J130" i="17" s="1"/>
  <c r="L130" i="17" s="1"/>
  <c r="I127" i="17"/>
  <c r="J127" i="17" s="1"/>
  <c r="L127" i="17" s="1"/>
  <c r="I72" i="17"/>
  <c r="J72" i="17" s="1"/>
  <c r="D114" i="17"/>
  <c r="D102" i="17"/>
  <c r="I61" i="17"/>
  <c r="J61" i="17" s="1"/>
  <c r="D55" i="17"/>
  <c r="I55" i="17" s="1"/>
  <c r="K45" i="17"/>
  <c r="J43" i="17"/>
  <c r="D38" i="17"/>
  <c r="K38" i="17"/>
  <c r="J97" i="17"/>
  <c r="J93" i="17"/>
  <c r="J81" i="17"/>
  <c r="J77" i="17"/>
  <c r="J73" i="17"/>
  <c r="I51" i="17"/>
  <c r="J51" i="17" s="1"/>
  <c r="D44" i="17"/>
  <c r="K44" i="17"/>
  <c r="D58" i="17"/>
  <c r="I58" i="17" s="1"/>
  <c r="K58" i="17"/>
  <c r="I105" i="17"/>
  <c r="J105" i="17" s="1"/>
  <c r="D41" i="17"/>
  <c r="I41" i="17" s="1"/>
  <c r="I39" i="17"/>
  <c r="J39" i="17" s="1"/>
  <c r="J108" i="17"/>
  <c r="J98" i="17"/>
  <c r="J94" i="17"/>
  <c r="J90" i="17"/>
  <c r="J86" i="17"/>
  <c r="J82" i="17"/>
  <c r="J78" i="17"/>
  <c r="J74" i="17"/>
  <c r="J70" i="17"/>
  <c r="J62" i="17"/>
  <c r="I59" i="17"/>
  <c r="J59" i="17" s="1"/>
  <c r="D22" i="17"/>
  <c r="K22" i="17"/>
  <c r="J115" i="17"/>
  <c r="L115" i="17" s="1"/>
  <c r="J103" i="17"/>
  <c r="K51" i="17"/>
  <c r="D14" i="17"/>
  <c r="K14" i="17"/>
  <c r="J109" i="17"/>
  <c r="I107" i="17"/>
  <c r="J107" i="17" s="1"/>
  <c r="J99" i="17"/>
  <c r="J95" i="17"/>
  <c r="J91" i="17"/>
  <c r="J87" i="17"/>
  <c r="J83" i="17"/>
  <c r="J75" i="17"/>
  <c r="J71" i="17"/>
  <c r="D54" i="17"/>
  <c r="K54" i="17"/>
  <c r="D35" i="17"/>
  <c r="I35" i="17" s="1"/>
  <c r="D33" i="17"/>
  <c r="I33" i="17" s="1"/>
  <c r="D31" i="17"/>
  <c r="I31" i="17" s="1"/>
  <c r="D29" i="17"/>
  <c r="I29" i="17" s="1"/>
  <c r="K25" i="17"/>
  <c r="D21" i="17"/>
  <c r="I21" i="17" s="1"/>
  <c r="K17" i="17"/>
  <c r="D13" i="17"/>
  <c r="I13" i="17" s="1"/>
  <c r="K9" i="17"/>
  <c r="D23" i="17"/>
  <c r="I23" i="17" s="1"/>
  <c r="D15" i="17"/>
  <c r="I15" i="17" s="1"/>
  <c r="I8" i="17"/>
  <c r="J8" i="17" s="1"/>
  <c r="I24" i="17"/>
  <c r="J24" i="17" s="1"/>
  <c r="I16" i="17"/>
  <c r="J16" i="17" s="1"/>
  <c r="L11" i="17"/>
  <c r="D27" i="17"/>
  <c r="K23" i="17"/>
  <c r="D19" i="17"/>
  <c r="I19" i="17" s="1"/>
  <c r="K15" i="17"/>
  <c r="K8" i="17"/>
  <c r="I5" i="17"/>
  <c r="J5" i="17" s="1"/>
  <c r="D60" i="17"/>
  <c r="K48" i="17"/>
  <c r="K24" i="17"/>
  <c r="K16" i="17"/>
  <c r="L7" i="17"/>
  <c r="J173" i="12"/>
  <c r="J137" i="12"/>
  <c r="J166" i="12"/>
  <c r="J174" i="12"/>
  <c r="J158" i="12"/>
  <c r="J110" i="12"/>
  <c r="F105" i="12"/>
  <c r="J105" i="12" s="1"/>
  <c r="F93" i="12"/>
  <c r="J93" i="12" s="1"/>
  <c r="F63" i="12"/>
  <c r="G63" i="12"/>
  <c r="F55" i="12"/>
  <c r="G55" i="12"/>
  <c r="J24" i="12"/>
  <c r="F23" i="12"/>
  <c r="G23" i="12"/>
  <c r="F153" i="12"/>
  <c r="F149" i="12"/>
  <c r="J78" i="12"/>
  <c r="F75" i="12"/>
  <c r="G75" i="12"/>
  <c r="F47" i="12"/>
  <c r="G47" i="12"/>
  <c r="J42" i="12"/>
  <c r="J34" i="12"/>
  <c r="F31" i="12"/>
  <c r="G31" i="12"/>
  <c r="F11" i="12"/>
  <c r="G11" i="12"/>
  <c r="J172" i="12"/>
  <c r="J170" i="12"/>
  <c r="J160" i="12"/>
  <c r="J114" i="12"/>
  <c r="J112" i="12"/>
  <c r="F103" i="12"/>
  <c r="J103" i="12" s="1"/>
  <c r="F91" i="12"/>
  <c r="J91" i="12" s="1"/>
  <c r="F67" i="12"/>
  <c r="G67" i="12"/>
  <c r="F59" i="12"/>
  <c r="G59" i="12"/>
  <c r="F39" i="12"/>
  <c r="G39" i="12"/>
  <c r="J25" i="12"/>
  <c r="J20" i="12"/>
  <c r="F19" i="12"/>
  <c r="G19" i="12"/>
  <c r="J14" i="12"/>
  <c r="G164" i="12"/>
  <c r="F115" i="12"/>
  <c r="J115" i="12" s="1"/>
  <c r="J77" i="12"/>
  <c r="J62" i="12"/>
  <c r="J54" i="12"/>
  <c r="J33" i="12"/>
  <c r="J22" i="12"/>
  <c r="G157" i="12"/>
  <c r="J157" i="12" s="1"/>
  <c r="J106" i="12"/>
  <c r="J104" i="12"/>
  <c r="F101" i="12"/>
  <c r="J94" i="12"/>
  <c r="J92" i="12"/>
  <c r="F89" i="12"/>
  <c r="F51" i="12"/>
  <c r="G51" i="12"/>
  <c r="J28" i="12"/>
  <c r="F27" i="12"/>
  <c r="G27" i="12"/>
  <c r="J13" i="12"/>
  <c r="J8" i="12"/>
  <c r="G198" i="12"/>
  <c r="G194" i="12"/>
  <c r="G190" i="12"/>
  <c r="G186" i="12"/>
  <c r="G182" i="12"/>
  <c r="G178" i="12"/>
  <c r="J156" i="12"/>
  <c r="G155" i="12"/>
  <c r="J155" i="12" s="1"/>
  <c r="G151" i="12"/>
  <c r="J151" i="12" s="1"/>
  <c r="G147" i="12"/>
  <c r="J147" i="12" s="1"/>
  <c r="G143" i="12"/>
  <c r="J143" i="12" s="1"/>
  <c r="G139" i="12"/>
  <c r="J139" i="12" s="1"/>
  <c r="G135" i="12"/>
  <c r="J135" i="12" s="1"/>
  <c r="G131" i="12"/>
  <c r="J131" i="12" s="1"/>
  <c r="G127" i="12"/>
  <c r="J127" i="12" s="1"/>
  <c r="G123" i="12"/>
  <c r="J123" i="12" s="1"/>
  <c r="G119" i="12"/>
  <c r="J119" i="12" s="1"/>
  <c r="J118" i="12"/>
  <c r="J116" i="12"/>
  <c r="F107" i="12"/>
  <c r="J107" i="12" s="1"/>
  <c r="F95" i="12"/>
  <c r="J82" i="12"/>
  <c r="F79" i="12"/>
  <c r="J79" i="12" s="1"/>
  <c r="G79" i="12"/>
  <c r="J74" i="12"/>
  <c r="J72" i="12"/>
  <c r="F71" i="12"/>
  <c r="J71" i="12" s="1"/>
  <c r="G71" i="12"/>
  <c r="J44" i="12"/>
  <c r="F43" i="12"/>
  <c r="G43" i="12"/>
  <c r="F35" i="12"/>
  <c r="G35" i="12"/>
  <c r="J30" i="12"/>
  <c r="J10" i="12"/>
  <c r="F7" i="12"/>
  <c r="G7" i="12"/>
  <c r="G160" i="12"/>
  <c r="J154" i="12"/>
  <c r="G153" i="12"/>
  <c r="J150" i="12"/>
  <c r="G149" i="12"/>
  <c r="J146" i="12"/>
  <c r="G145" i="12"/>
  <c r="J145" i="12" s="1"/>
  <c r="J142" i="12"/>
  <c r="G141" i="12"/>
  <c r="J141" i="12" s="1"/>
  <c r="J138" i="12"/>
  <c r="G137" i="12"/>
  <c r="J134" i="12"/>
  <c r="G133" i="12"/>
  <c r="J133" i="12" s="1"/>
  <c r="J130" i="12"/>
  <c r="G129" i="12"/>
  <c r="J129" i="12" s="1"/>
  <c r="J126" i="12"/>
  <c r="G125" i="12"/>
  <c r="J125" i="12" s="1"/>
  <c r="J122" i="12"/>
  <c r="G121" i="12"/>
  <c r="J121" i="12" s="1"/>
  <c r="J98" i="12"/>
  <c r="F83" i="12"/>
  <c r="J58" i="12"/>
  <c r="J16" i="12"/>
  <c r="F15" i="12"/>
  <c r="G15" i="12"/>
  <c r="I108" i="10"/>
  <c r="J108" i="10" s="1"/>
  <c r="L108" i="10" s="1"/>
  <c r="D98" i="10"/>
  <c r="K98" i="10"/>
  <c r="D38" i="10"/>
  <c r="I38" i="10" s="1"/>
  <c r="K38" i="10"/>
  <c r="D88" i="10"/>
  <c r="I88" i="10" s="1"/>
  <c r="K88" i="10"/>
  <c r="I197" i="10"/>
  <c r="J197" i="10" s="1"/>
  <c r="I189" i="10"/>
  <c r="J189" i="10" s="1"/>
  <c r="I181" i="10"/>
  <c r="J181" i="10" s="1"/>
  <c r="I177" i="10"/>
  <c r="J177" i="10" s="1"/>
  <c r="L177" i="10" s="1"/>
  <c r="I173" i="10"/>
  <c r="J173" i="10" s="1"/>
  <c r="L173" i="10" s="1"/>
  <c r="I167" i="10"/>
  <c r="J167" i="10" s="1"/>
  <c r="L167" i="10" s="1"/>
  <c r="I151" i="10"/>
  <c r="J151" i="10" s="1"/>
  <c r="L151" i="10" s="1"/>
  <c r="I135" i="10"/>
  <c r="J135" i="10" s="1"/>
  <c r="L135" i="10" s="1"/>
  <c r="I119" i="10"/>
  <c r="J119" i="10" s="1"/>
  <c r="L119" i="10" s="1"/>
  <c r="I106" i="10"/>
  <c r="J106" i="10" s="1"/>
  <c r="L106" i="10" s="1"/>
  <c r="D103" i="10"/>
  <c r="K103" i="10"/>
  <c r="D95" i="10"/>
  <c r="I95" i="10" s="1"/>
  <c r="K95" i="10"/>
  <c r="I67" i="10"/>
  <c r="J67" i="10" s="1"/>
  <c r="I55" i="10"/>
  <c r="J55" i="10" s="1"/>
  <c r="I193" i="10"/>
  <c r="J193" i="10" s="1"/>
  <c r="I196" i="10"/>
  <c r="J196" i="10" s="1"/>
  <c r="I161" i="10"/>
  <c r="J161" i="10" s="1"/>
  <c r="L161" i="10" s="1"/>
  <c r="J160" i="10"/>
  <c r="I146" i="10"/>
  <c r="J146" i="10" s="1"/>
  <c r="L146" i="10" s="1"/>
  <c r="I145" i="10"/>
  <c r="J145" i="10" s="1"/>
  <c r="L145" i="10" s="1"/>
  <c r="I129" i="10"/>
  <c r="J129" i="10" s="1"/>
  <c r="L129" i="10" s="1"/>
  <c r="D114" i="10"/>
  <c r="K114" i="10"/>
  <c r="I104" i="10"/>
  <c r="J104" i="10" s="1"/>
  <c r="L104" i="10" s="1"/>
  <c r="J184" i="10"/>
  <c r="J180" i="10"/>
  <c r="J176" i="10"/>
  <c r="L176" i="10" s="1"/>
  <c r="J130" i="10"/>
  <c r="L130" i="10" s="1"/>
  <c r="I185" i="10"/>
  <c r="J185" i="10" s="1"/>
  <c r="J194" i="10"/>
  <c r="J190" i="10"/>
  <c r="J186" i="10"/>
  <c r="J178" i="10"/>
  <c r="J174" i="10"/>
  <c r="L174" i="10" s="1"/>
  <c r="J170" i="10"/>
  <c r="L170" i="10" s="1"/>
  <c r="I156" i="10"/>
  <c r="J156" i="10" s="1"/>
  <c r="L156" i="10" s="1"/>
  <c r="I155" i="10"/>
  <c r="J155" i="10" s="1"/>
  <c r="L155" i="10" s="1"/>
  <c r="J154" i="10"/>
  <c r="L154" i="10" s="1"/>
  <c r="I140" i="10"/>
  <c r="J140" i="10" s="1"/>
  <c r="L140" i="10" s="1"/>
  <c r="I139" i="10"/>
  <c r="J139" i="10" s="1"/>
  <c r="L139" i="10" s="1"/>
  <c r="J138" i="10"/>
  <c r="L138" i="10" s="1"/>
  <c r="I124" i="10"/>
  <c r="J124" i="10" s="1"/>
  <c r="L124" i="10" s="1"/>
  <c r="J122" i="10"/>
  <c r="L122" i="10" s="1"/>
  <c r="D101" i="10"/>
  <c r="K101" i="10"/>
  <c r="I94" i="10"/>
  <c r="J94" i="10" s="1"/>
  <c r="L94" i="10" s="1"/>
  <c r="L116" i="10"/>
  <c r="J195" i="10"/>
  <c r="J191" i="10"/>
  <c r="J187" i="10"/>
  <c r="J183" i="10"/>
  <c r="J179" i="10"/>
  <c r="J175" i="10"/>
  <c r="L175" i="10" s="1"/>
  <c r="J171" i="10"/>
  <c r="L171" i="10" s="1"/>
  <c r="I166" i="10"/>
  <c r="J166" i="10" s="1"/>
  <c r="I165" i="10"/>
  <c r="J165" i="10" s="1"/>
  <c r="L165" i="10" s="1"/>
  <c r="I150" i="10"/>
  <c r="J150" i="10" s="1"/>
  <c r="L150" i="10" s="1"/>
  <c r="I149" i="10"/>
  <c r="J149" i="10" s="1"/>
  <c r="L149" i="10" s="1"/>
  <c r="J148" i="10"/>
  <c r="L148" i="10" s="1"/>
  <c r="I134" i="10"/>
  <c r="J134" i="10" s="1"/>
  <c r="L134" i="10" s="1"/>
  <c r="I133" i="10"/>
  <c r="J133" i="10" s="1"/>
  <c r="L133" i="10" s="1"/>
  <c r="J132" i="10"/>
  <c r="L132" i="10" s="1"/>
  <c r="I118" i="10"/>
  <c r="J118" i="10" s="1"/>
  <c r="L118" i="10" s="1"/>
  <c r="I80" i="10"/>
  <c r="J80" i="10" s="1"/>
  <c r="L80" i="10" s="1"/>
  <c r="L72" i="10"/>
  <c r="D70" i="10"/>
  <c r="I70" i="10" s="1"/>
  <c r="J188" i="10"/>
  <c r="J162" i="10"/>
  <c r="D163" i="10"/>
  <c r="I159" i="10"/>
  <c r="J159" i="10" s="1"/>
  <c r="L159" i="10" s="1"/>
  <c r="J158" i="10"/>
  <c r="L158" i="10" s="1"/>
  <c r="D147" i="10"/>
  <c r="I147" i="10" s="1"/>
  <c r="I143" i="10"/>
  <c r="J143" i="10" s="1"/>
  <c r="L143" i="10" s="1"/>
  <c r="J142" i="10"/>
  <c r="L142" i="10" s="1"/>
  <c r="D131" i="10"/>
  <c r="I127" i="10"/>
  <c r="J127" i="10" s="1"/>
  <c r="L127" i="10" s="1"/>
  <c r="K113" i="10"/>
  <c r="L113" i="10" s="1"/>
  <c r="J168" i="10"/>
  <c r="L168" i="10" s="1"/>
  <c r="D157" i="10"/>
  <c r="I157" i="10" s="1"/>
  <c r="I153" i="10"/>
  <c r="J153" i="10" s="1"/>
  <c r="L153" i="10" s="1"/>
  <c r="J152" i="10"/>
  <c r="L152" i="10" s="1"/>
  <c r="D141" i="10"/>
  <c r="J136" i="10"/>
  <c r="L136" i="10" s="1"/>
  <c r="D125" i="10"/>
  <c r="I121" i="10"/>
  <c r="J121" i="10" s="1"/>
  <c r="L121" i="10" s="1"/>
  <c r="J120" i="10"/>
  <c r="L120" i="10" s="1"/>
  <c r="K112" i="10"/>
  <c r="D112" i="10"/>
  <c r="I97" i="10"/>
  <c r="J97" i="10" s="1"/>
  <c r="L97" i="10" s="1"/>
  <c r="D86" i="10"/>
  <c r="I86" i="10" s="1"/>
  <c r="D107" i="10"/>
  <c r="I107" i="10" s="1"/>
  <c r="D66" i="10"/>
  <c r="I66" i="10" s="1"/>
  <c r="D54" i="10"/>
  <c r="I54" i="10" s="1"/>
  <c r="K54" i="10"/>
  <c r="D44" i="10"/>
  <c r="K44" i="10"/>
  <c r="I34" i="10"/>
  <c r="J34" i="10" s="1"/>
  <c r="L34" i="10" s="1"/>
  <c r="D74" i="10"/>
  <c r="I74" i="10" s="1"/>
  <c r="J92" i="10"/>
  <c r="J78" i="10"/>
  <c r="L78" i="10" s="1"/>
  <c r="K67" i="10"/>
  <c r="K55" i="10"/>
  <c r="J50" i="10"/>
  <c r="D35" i="10"/>
  <c r="I35" i="10" s="1"/>
  <c r="K35" i="10"/>
  <c r="K28" i="10"/>
  <c r="D115" i="10"/>
  <c r="K111" i="10"/>
  <c r="D99" i="10"/>
  <c r="K81" i="10"/>
  <c r="L81" i="10" s="1"/>
  <c r="K71" i="10"/>
  <c r="L64" i="10"/>
  <c r="I52" i="10"/>
  <c r="J52" i="10" s="1"/>
  <c r="K39" i="10"/>
  <c r="D109" i="10"/>
  <c r="I109" i="10" s="1"/>
  <c r="D91" i="10"/>
  <c r="K90" i="10"/>
  <c r="D90" i="10"/>
  <c r="I84" i="10"/>
  <c r="J84" i="10" s="1"/>
  <c r="L84" i="10" s="1"/>
  <c r="L68" i="10"/>
  <c r="K41" i="10"/>
  <c r="I36" i="10"/>
  <c r="J36" i="10" s="1"/>
  <c r="D62" i="10"/>
  <c r="D24" i="10"/>
  <c r="D11" i="10"/>
  <c r="I11" i="10" s="1"/>
  <c r="K11" i="10"/>
  <c r="D87" i="10"/>
  <c r="I87" i="10" s="1"/>
  <c r="D77" i="10"/>
  <c r="D73" i="10"/>
  <c r="I73" i="10" s="1"/>
  <c r="D69" i="10"/>
  <c r="I69" i="10" s="1"/>
  <c r="D65" i="10"/>
  <c r="I65" i="10" s="1"/>
  <c r="K53" i="10"/>
  <c r="L53" i="10" s="1"/>
  <c r="D51" i="10"/>
  <c r="K36" i="10"/>
  <c r="K52" i="10"/>
  <c r="I12" i="10"/>
  <c r="J12" i="10" s="1"/>
  <c r="L12" i="10" s="1"/>
  <c r="L79" i="10"/>
  <c r="L63" i="10"/>
  <c r="J30" i="10"/>
  <c r="L30" i="10" s="1"/>
  <c r="D21" i="10"/>
  <c r="I21" i="10" s="1"/>
  <c r="K21" i="10"/>
  <c r="D89" i="10"/>
  <c r="D57" i="10"/>
  <c r="I57" i="10" s="1"/>
  <c r="K50" i="10"/>
  <c r="D48" i="10"/>
  <c r="I48" i="10" s="1"/>
  <c r="D47" i="10"/>
  <c r="I47" i="10" s="1"/>
  <c r="D46" i="10"/>
  <c r="I31" i="10"/>
  <c r="J31" i="10" s="1"/>
  <c r="D27" i="10"/>
  <c r="I27" i="10" s="1"/>
  <c r="K27" i="10"/>
  <c r="D22" i="10"/>
  <c r="I22" i="10" s="1"/>
  <c r="K22" i="10"/>
  <c r="D85" i="10"/>
  <c r="I41" i="10"/>
  <c r="J41" i="10" s="1"/>
  <c r="K31" i="10"/>
  <c r="I28" i="10"/>
  <c r="J28" i="10" s="1"/>
  <c r="D59" i="10"/>
  <c r="D43" i="10"/>
  <c r="D20" i="10"/>
  <c r="D15" i="10"/>
  <c r="I15" i="10" s="1"/>
  <c r="D49" i="10"/>
  <c r="D33" i="10"/>
  <c r="I26" i="10"/>
  <c r="J26" i="10" s="1"/>
  <c r="L26" i="10" s="1"/>
  <c r="D25" i="10"/>
  <c r="L5" i="10"/>
  <c r="D61" i="10"/>
  <c r="I61" i="10" s="1"/>
  <c r="D45" i="10"/>
  <c r="D29" i="10"/>
  <c r="K25" i="10"/>
  <c r="D13" i="10"/>
  <c r="K9" i="10"/>
  <c r="L9" i="10" s="1"/>
  <c r="I7" i="10"/>
  <c r="J7" i="10" s="1"/>
  <c r="I23" i="10"/>
  <c r="J23" i="10" s="1"/>
  <c r="L23" i="10" s="1"/>
  <c r="I18" i="10"/>
  <c r="J18" i="10" s="1"/>
  <c r="L18" i="10" s="1"/>
  <c r="D17" i="10"/>
  <c r="K7" i="10"/>
  <c r="L128" i="11"/>
  <c r="I196" i="11"/>
  <c r="J196" i="11" s="1"/>
  <c r="K194" i="11"/>
  <c r="I192" i="11"/>
  <c r="J192" i="11" s="1"/>
  <c r="K190" i="11"/>
  <c r="I188" i="11"/>
  <c r="J188" i="11" s="1"/>
  <c r="K186" i="11"/>
  <c r="I184" i="11"/>
  <c r="J184" i="11" s="1"/>
  <c r="K182" i="11"/>
  <c r="I180" i="11"/>
  <c r="J180" i="11" s="1"/>
  <c r="K178" i="11"/>
  <c r="I176" i="11"/>
  <c r="J176" i="11" s="1"/>
  <c r="K174" i="11"/>
  <c r="I172" i="11"/>
  <c r="J172" i="11" s="1"/>
  <c r="K170" i="11"/>
  <c r="I168" i="11"/>
  <c r="J168" i="11" s="1"/>
  <c r="K166" i="11"/>
  <c r="I164" i="11"/>
  <c r="J164" i="11" s="1"/>
  <c r="L164" i="11" s="1"/>
  <c r="K162" i="11"/>
  <c r="I160" i="11"/>
  <c r="J160" i="11" s="1"/>
  <c r="K158" i="11"/>
  <c r="I156" i="11"/>
  <c r="J156" i="11" s="1"/>
  <c r="K154" i="11"/>
  <c r="I152" i="11"/>
  <c r="J152" i="11" s="1"/>
  <c r="K150" i="11"/>
  <c r="I148" i="11"/>
  <c r="J148" i="11" s="1"/>
  <c r="K146" i="11"/>
  <c r="I144" i="11"/>
  <c r="J144" i="11" s="1"/>
  <c r="I140" i="11"/>
  <c r="J140" i="11" s="1"/>
  <c r="L140" i="11" s="1"/>
  <c r="I102" i="11"/>
  <c r="J102" i="11" s="1"/>
  <c r="I94" i="11"/>
  <c r="J94" i="11" s="1"/>
  <c r="I92" i="11"/>
  <c r="J92" i="11" s="1"/>
  <c r="I135" i="11"/>
  <c r="J135" i="11" s="1"/>
  <c r="L135" i="11" s="1"/>
  <c r="I189" i="11"/>
  <c r="J189" i="11" s="1"/>
  <c r="I185" i="11"/>
  <c r="J185" i="11" s="1"/>
  <c r="I181" i="11"/>
  <c r="J181" i="11" s="1"/>
  <c r="I169" i="11"/>
  <c r="J169" i="11" s="1"/>
  <c r="L169" i="11" s="1"/>
  <c r="I165" i="11"/>
  <c r="J165" i="11" s="1"/>
  <c r="I161" i="11"/>
  <c r="J161" i="11" s="1"/>
  <c r="L161" i="11" s="1"/>
  <c r="I157" i="11"/>
  <c r="J157" i="11" s="1"/>
  <c r="L157" i="11" s="1"/>
  <c r="I153" i="11"/>
  <c r="J153" i="11" s="1"/>
  <c r="L153" i="11" s="1"/>
  <c r="I149" i="11"/>
  <c r="J149" i="11" s="1"/>
  <c r="L149" i="11" s="1"/>
  <c r="I145" i="11"/>
  <c r="J145" i="11" s="1"/>
  <c r="L145" i="11" s="1"/>
  <c r="I141" i="11"/>
  <c r="J141" i="11" s="1"/>
  <c r="L141" i="11" s="1"/>
  <c r="L133" i="11"/>
  <c r="I84" i="11"/>
  <c r="J84" i="11" s="1"/>
  <c r="I137" i="11"/>
  <c r="J137" i="11" s="1"/>
  <c r="I125" i="11"/>
  <c r="J125" i="11" s="1"/>
  <c r="L125" i="11" s="1"/>
  <c r="I76" i="11"/>
  <c r="J76" i="11" s="1"/>
  <c r="K196" i="11"/>
  <c r="I194" i="11"/>
  <c r="J194" i="11" s="1"/>
  <c r="K192" i="11"/>
  <c r="I190" i="11"/>
  <c r="J190" i="11" s="1"/>
  <c r="K188" i="11"/>
  <c r="I186" i="11"/>
  <c r="J186" i="11" s="1"/>
  <c r="K184" i="11"/>
  <c r="I182" i="11"/>
  <c r="J182" i="11" s="1"/>
  <c r="K180" i="11"/>
  <c r="I178" i="11"/>
  <c r="J178" i="11" s="1"/>
  <c r="L178" i="11" s="1"/>
  <c r="K176" i="11"/>
  <c r="L176" i="11" s="1"/>
  <c r="I174" i="11"/>
  <c r="J174" i="11" s="1"/>
  <c r="K172" i="11"/>
  <c r="L172" i="11" s="1"/>
  <c r="I170" i="11"/>
  <c r="J170" i="11" s="1"/>
  <c r="L170" i="11" s="1"/>
  <c r="K168" i="11"/>
  <c r="I166" i="11"/>
  <c r="J166" i="11" s="1"/>
  <c r="L166" i="11" s="1"/>
  <c r="K164" i="11"/>
  <c r="I162" i="11"/>
  <c r="J162" i="11" s="1"/>
  <c r="K160" i="11"/>
  <c r="I158" i="11"/>
  <c r="J158" i="11" s="1"/>
  <c r="K156" i="11"/>
  <c r="I154" i="11"/>
  <c r="J154" i="11" s="1"/>
  <c r="L154" i="11" s="1"/>
  <c r="K152" i="11"/>
  <c r="I150" i="11"/>
  <c r="J150" i="11" s="1"/>
  <c r="L150" i="11" s="1"/>
  <c r="K148" i="11"/>
  <c r="I146" i="11"/>
  <c r="J146" i="11" s="1"/>
  <c r="L146" i="11" s="1"/>
  <c r="K144" i="11"/>
  <c r="I142" i="11"/>
  <c r="J142" i="11" s="1"/>
  <c r="L142" i="11" s="1"/>
  <c r="I129" i="11"/>
  <c r="J129" i="11" s="1"/>
  <c r="L129" i="11" s="1"/>
  <c r="I96" i="11"/>
  <c r="J96" i="11" s="1"/>
  <c r="I195" i="11"/>
  <c r="J195" i="11" s="1"/>
  <c r="I191" i="11"/>
  <c r="J191" i="11" s="1"/>
  <c r="I187" i="11"/>
  <c r="J187" i="11" s="1"/>
  <c r="I183" i="11"/>
  <c r="J183" i="11" s="1"/>
  <c r="I179" i="11"/>
  <c r="J179" i="11" s="1"/>
  <c r="I175" i="11"/>
  <c r="J175" i="11" s="1"/>
  <c r="L175" i="11" s="1"/>
  <c r="I171" i="11"/>
  <c r="J171" i="11" s="1"/>
  <c r="L171" i="11" s="1"/>
  <c r="I167" i="11"/>
  <c r="J167" i="11" s="1"/>
  <c r="L167" i="11" s="1"/>
  <c r="I159" i="11"/>
  <c r="J159" i="11" s="1"/>
  <c r="L159" i="11" s="1"/>
  <c r="I155" i="11"/>
  <c r="J155" i="11" s="1"/>
  <c r="L155" i="11" s="1"/>
  <c r="I151" i="11"/>
  <c r="J151" i="11" s="1"/>
  <c r="L151" i="11" s="1"/>
  <c r="I147" i="11"/>
  <c r="J147" i="11" s="1"/>
  <c r="L147" i="11" s="1"/>
  <c r="I143" i="11"/>
  <c r="J143" i="11" s="1"/>
  <c r="L143" i="11" s="1"/>
  <c r="I139" i="11"/>
  <c r="J139" i="11" s="1"/>
  <c r="L139" i="11" s="1"/>
  <c r="I80" i="11"/>
  <c r="J80" i="11" s="1"/>
  <c r="I64" i="11"/>
  <c r="J64" i="11" s="1"/>
  <c r="K137" i="11"/>
  <c r="K124" i="11"/>
  <c r="L124" i="11" s="1"/>
  <c r="J119" i="11"/>
  <c r="L119" i="11" s="1"/>
  <c r="J111" i="11"/>
  <c r="L111" i="11" s="1"/>
  <c r="J98" i="11"/>
  <c r="J86" i="11"/>
  <c r="K85" i="11"/>
  <c r="I74" i="11"/>
  <c r="J74" i="11" s="1"/>
  <c r="I67" i="11"/>
  <c r="J67" i="11" s="1"/>
  <c r="I66" i="11"/>
  <c r="J66" i="11" s="1"/>
  <c r="D136" i="11"/>
  <c r="I131" i="11"/>
  <c r="J131" i="11" s="1"/>
  <c r="L131" i="11" s="1"/>
  <c r="D123" i="11"/>
  <c r="K117" i="11"/>
  <c r="D115" i="11"/>
  <c r="K109" i="11"/>
  <c r="D107" i="11"/>
  <c r="K102" i="11"/>
  <c r="K100" i="11"/>
  <c r="I99" i="11"/>
  <c r="J99" i="11" s="1"/>
  <c r="K84" i="11"/>
  <c r="J78" i="11"/>
  <c r="J62" i="11"/>
  <c r="L62" i="11" s="1"/>
  <c r="D30" i="11"/>
  <c r="I30" i="11" s="1"/>
  <c r="K30" i="11"/>
  <c r="J127" i="11"/>
  <c r="L127" i="11" s="1"/>
  <c r="D126" i="11"/>
  <c r="D122" i="11"/>
  <c r="I122" i="11" s="1"/>
  <c r="J117" i="11"/>
  <c r="K116" i="11"/>
  <c r="L116" i="11" s="1"/>
  <c r="D114" i="11"/>
  <c r="J109" i="11"/>
  <c r="K108" i="11"/>
  <c r="D106" i="11"/>
  <c r="I106" i="11" s="1"/>
  <c r="K99" i="11"/>
  <c r="D93" i="11"/>
  <c r="I93" i="11" s="1"/>
  <c r="K93" i="11"/>
  <c r="K83" i="11"/>
  <c r="K74" i="11"/>
  <c r="I68" i="11"/>
  <c r="J68" i="11" s="1"/>
  <c r="D132" i="11"/>
  <c r="I132" i="11" s="1"/>
  <c r="D121" i="11"/>
  <c r="D113" i="11"/>
  <c r="D105" i="11"/>
  <c r="D89" i="11"/>
  <c r="K89" i="11"/>
  <c r="I72" i="11"/>
  <c r="J72" i="11" s="1"/>
  <c r="D138" i="11"/>
  <c r="D120" i="11"/>
  <c r="D112" i="11"/>
  <c r="I112" i="11" s="1"/>
  <c r="D90" i="11"/>
  <c r="I90" i="11" s="1"/>
  <c r="I89" i="11"/>
  <c r="J88" i="11"/>
  <c r="D81" i="11"/>
  <c r="I81" i="11" s="1"/>
  <c r="K81" i="11"/>
  <c r="L117" i="11"/>
  <c r="D77" i="11"/>
  <c r="I77" i="11" s="1"/>
  <c r="K77" i="11"/>
  <c r="D61" i="11"/>
  <c r="I61" i="11" s="1"/>
  <c r="K61" i="11"/>
  <c r="D134" i="11"/>
  <c r="K120" i="11"/>
  <c r="D118" i="11"/>
  <c r="K112" i="11"/>
  <c r="D110" i="11"/>
  <c r="K105" i="11"/>
  <c r="I83" i="11"/>
  <c r="J83" i="11" s="1"/>
  <c r="I82" i="11"/>
  <c r="J82" i="11" s="1"/>
  <c r="D73" i="11"/>
  <c r="K73" i="11"/>
  <c r="D55" i="11"/>
  <c r="D46" i="11"/>
  <c r="I46" i="11" s="1"/>
  <c r="K46" i="11"/>
  <c r="D38" i="11"/>
  <c r="I38" i="11" s="1"/>
  <c r="K38" i="11"/>
  <c r="I10" i="11"/>
  <c r="J10" i="11" s="1"/>
  <c r="K10" i="11"/>
  <c r="D101" i="11"/>
  <c r="J71" i="11"/>
  <c r="D56" i="11"/>
  <c r="I56" i="11" s="1"/>
  <c r="D47" i="11"/>
  <c r="I47" i="11" s="1"/>
  <c r="K47" i="11"/>
  <c r="D39" i="11"/>
  <c r="I39" i="11" s="1"/>
  <c r="K39" i="11"/>
  <c r="D31" i="11"/>
  <c r="I31" i="11" s="1"/>
  <c r="K31" i="11"/>
  <c r="I11" i="11"/>
  <c r="J11" i="11" s="1"/>
  <c r="J52" i="11"/>
  <c r="I97" i="11"/>
  <c r="J97" i="11" s="1"/>
  <c r="J91" i="11"/>
  <c r="I65" i="11"/>
  <c r="J65" i="11" s="1"/>
  <c r="D53" i="11"/>
  <c r="I53" i="11" s="1"/>
  <c r="K53" i="11"/>
  <c r="K55" i="11"/>
  <c r="J95" i="11"/>
  <c r="L95" i="11" s="1"/>
  <c r="I85" i="11"/>
  <c r="J85" i="11" s="1"/>
  <c r="I69" i="11"/>
  <c r="J69" i="11" s="1"/>
  <c r="J63" i="11"/>
  <c r="D54" i="11"/>
  <c r="I54" i="11" s="1"/>
  <c r="K54" i="11"/>
  <c r="I40" i="11"/>
  <c r="J40" i="11" s="1"/>
  <c r="I32" i="11"/>
  <c r="J32" i="11" s="1"/>
  <c r="L18" i="11"/>
  <c r="K45" i="11"/>
  <c r="K37" i="11"/>
  <c r="K29" i="11"/>
  <c r="K12" i="11"/>
  <c r="K60" i="11"/>
  <c r="K52" i="11"/>
  <c r="K44" i="11"/>
  <c r="K36" i="11"/>
  <c r="K28" i="11"/>
  <c r="I13" i="11"/>
  <c r="J13" i="11" s="1"/>
  <c r="K59" i="11"/>
  <c r="D57" i="11"/>
  <c r="I57" i="11" s="1"/>
  <c r="K51" i="11"/>
  <c r="D49" i="11"/>
  <c r="K43" i="11"/>
  <c r="D41" i="11"/>
  <c r="I41" i="11" s="1"/>
  <c r="K35" i="11"/>
  <c r="D33" i="11"/>
  <c r="I33" i="11" s="1"/>
  <c r="K27" i="11"/>
  <c r="I15" i="11"/>
  <c r="J15" i="11" s="1"/>
  <c r="J7" i="11"/>
  <c r="D6" i="11"/>
  <c r="I6" i="11" s="1"/>
  <c r="D8" i="11"/>
  <c r="I8" i="11" s="1"/>
  <c r="O170" i="9"/>
  <c r="P170" i="9" s="1"/>
  <c r="O164" i="9"/>
  <c r="P164" i="9" s="1"/>
  <c r="Q196" i="9"/>
  <c r="D186" i="9"/>
  <c r="O186" i="9" s="1"/>
  <c r="P186" i="9" s="1"/>
  <c r="Q118" i="9"/>
  <c r="D162" i="9"/>
  <c r="D154" i="9"/>
  <c r="Q140" i="9"/>
  <c r="O138" i="9"/>
  <c r="P138" i="9" s="1"/>
  <c r="D116" i="9"/>
  <c r="O116" i="9" s="1"/>
  <c r="P116" i="9" s="1"/>
  <c r="D115" i="9"/>
  <c r="O115" i="9" s="1"/>
  <c r="P115" i="9" s="1"/>
  <c r="O73" i="9"/>
  <c r="P73" i="9" s="1"/>
  <c r="O163" i="9"/>
  <c r="P163" i="9" s="1"/>
  <c r="D140" i="9"/>
  <c r="O140" i="9" s="1"/>
  <c r="Q95" i="9"/>
  <c r="D95" i="9"/>
  <c r="O95" i="9" s="1"/>
  <c r="P95" i="9" s="1"/>
  <c r="Q181" i="9"/>
  <c r="D178" i="9"/>
  <c r="O178" i="9" s="1"/>
  <c r="D171" i="9"/>
  <c r="O171" i="9" s="1"/>
  <c r="P171" i="9" s="1"/>
  <c r="D149" i="9"/>
  <c r="O149" i="9" s="1"/>
  <c r="P149" i="9" s="1"/>
  <c r="D132" i="9"/>
  <c r="O132" i="9" s="1"/>
  <c r="P132" i="9" s="1"/>
  <c r="D131" i="9"/>
  <c r="O131" i="9" s="1"/>
  <c r="P131" i="9" s="1"/>
  <c r="D65" i="9"/>
  <c r="O65" i="9" s="1"/>
  <c r="P65" i="9" s="1"/>
  <c r="D192" i="9"/>
  <c r="O192" i="9" s="1"/>
  <c r="D148" i="9"/>
  <c r="Q148" i="9"/>
  <c r="D126" i="9"/>
  <c r="O126" i="9" s="1"/>
  <c r="D173" i="9"/>
  <c r="O173" i="9" s="1"/>
  <c r="P173" i="9" s="1"/>
  <c r="D102" i="9"/>
  <c r="O102" i="9" s="1"/>
  <c r="P102" i="9" s="1"/>
  <c r="D36" i="9"/>
  <c r="O36" i="9" s="1"/>
  <c r="Q26" i="9"/>
  <c r="D151" i="9"/>
  <c r="O151" i="9" s="1"/>
  <c r="P151" i="9" s="1"/>
  <c r="Q111" i="9"/>
  <c r="D63" i="9"/>
  <c r="O63" i="9" s="1"/>
  <c r="P63" i="9" s="1"/>
  <c r="D190" i="9"/>
  <c r="P196" i="9"/>
  <c r="D157" i="9"/>
  <c r="O157" i="9" s="1"/>
  <c r="O122" i="9"/>
  <c r="P122" i="9" s="1"/>
  <c r="D119" i="9"/>
  <c r="O119" i="9" s="1"/>
  <c r="P119" i="9" s="1"/>
  <c r="D98" i="9"/>
  <c r="O98" i="9" s="1"/>
  <c r="P98" i="9" s="1"/>
  <c r="D91" i="9"/>
  <c r="O91" i="9" s="1"/>
  <c r="P91" i="9" s="1"/>
  <c r="R91" i="9" s="1"/>
  <c r="D82" i="9"/>
  <c r="O82" i="9" s="1"/>
  <c r="P82" i="9" s="1"/>
  <c r="D78" i="9"/>
  <c r="O78" i="9" s="1"/>
  <c r="D74" i="9"/>
  <c r="O74" i="9" s="1"/>
  <c r="P74" i="9" s="1"/>
  <c r="D50" i="9"/>
  <c r="O50" i="9" s="1"/>
  <c r="P50" i="9" s="1"/>
  <c r="D22" i="9"/>
  <c r="O22" i="9" s="1"/>
  <c r="D5" i="9"/>
  <c r="O5" i="9" s="1"/>
  <c r="P5" i="9" s="1"/>
  <c r="O147" i="9"/>
  <c r="P147" i="9" s="1"/>
  <c r="D141" i="9"/>
  <c r="O141" i="9" s="1"/>
  <c r="P141" i="9" s="1"/>
  <c r="O128" i="9"/>
  <c r="P128" i="9" s="1"/>
  <c r="D118" i="9"/>
  <c r="O118" i="9" s="1"/>
  <c r="D94" i="9"/>
  <c r="O94" i="9" s="1"/>
  <c r="P94" i="9" s="1"/>
  <c r="D81" i="9"/>
  <c r="O81" i="9" s="1"/>
  <c r="D57" i="9"/>
  <c r="O57" i="9" s="1"/>
  <c r="D35" i="9"/>
  <c r="O35" i="9" s="1"/>
  <c r="D32" i="9"/>
  <c r="O32" i="9" s="1"/>
  <c r="D19" i="9"/>
  <c r="O19" i="9" s="1"/>
  <c r="D193" i="9"/>
  <c r="O193" i="9" s="1"/>
  <c r="P193" i="9" s="1"/>
  <c r="D191" i="9"/>
  <c r="O191" i="9" s="1"/>
  <c r="P191" i="9" s="1"/>
  <c r="Q197" i="9"/>
  <c r="P194" i="9"/>
  <c r="AL128" i="9"/>
  <c r="D113" i="9"/>
  <c r="O113" i="9" s="1"/>
  <c r="P113" i="9" s="1"/>
  <c r="D110" i="9"/>
  <c r="O110" i="9" s="1"/>
  <c r="O84" i="9"/>
  <c r="P84" i="9" s="1"/>
  <c r="D67" i="9"/>
  <c r="O67" i="9" s="1"/>
  <c r="P67" i="9" s="1"/>
  <c r="P64" i="9"/>
  <c r="Q64" i="9"/>
  <c r="X64" i="9" s="1"/>
  <c r="O59" i="9"/>
  <c r="P59" i="9" s="1"/>
  <c r="R59" i="9" s="1"/>
  <c r="D176" i="9"/>
  <c r="O176" i="9" s="1"/>
  <c r="P176" i="9" s="1"/>
  <c r="D166" i="9"/>
  <c r="O166" i="9" s="1"/>
  <c r="P166" i="9" s="1"/>
  <c r="D153" i="9"/>
  <c r="O153" i="9" s="1"/>
  <c r="P153" i="9" s="1"/>
  <c r="Q151" i="9"/>
  <c r="P127" i="9"/>
  <c r="D112" i="9"/>
  <c r="O112" i="9" s="1"/>
  <c r="P112" i="9" s="1"/>
  <c r="O89" i="9"/>
  <c r="P89" i="9" s="1"/>
  <c r="D46" i="9"/>
  <c r="O46" i="9" s="1"/>
  <c r="P46" i="9" s="1"/>
  <c r="P37" i="9"/>
  <c r="R37" i="9" s="1"/>
  <c r="D29" i="9"/>
  <c r="O29" i="9" s="1"/>
  <c r="P29" i="9" s="1"/>
  <c r="D27" i="9"/>
  <c r="D155" i="9"/>
  <c r="O155" i="9" s="1"/>
  <c r="P155" i="9" s="1"/>
  <c r="Q122" i="9"/>
  <c r="Q74" i="9"/>
  <c r="O195" i="9"/>
  <c r="P195" i="9" s="1"/>
  <c r="D198" i="9"/>
  <c r="O187" i="9"/>
  <c r="P187" i="9" s="1"/>
  <c r="D189" i="9"/>
  <c r="Q187" i="9"/>
  <c r="Q193" i="9"/>
  <c r="Q191" i="9"/>
  <c r="O180" i="9"/>
  <c r="P180" i="9" s="1"/>
  <c r="Q108" i="9"/>
  <c r="D108" i="9"/>
  <c r="Q183" i="9"/>
  <c r="P182" i="9"/>
  <c r="Q160" i="9"/>
  <c r="D160" i="9"/>
  <c r="O160" i="9" s="1"/>
  <c r="Q136" i="9"/>
  <c r="D136" i="9"/>
  <c r="O136" i="9" s="1"/>
  <c r="P134" i="9"/>
  <c r="Q125" i="9"/>
  <c r="O100" i="9"/>
  <c r="P100" i="9" s="1"/>
  <c r="P129" i="9"/>
  <c r="Q168" i="9"/>
  <c r="D168" i="9"/>
  <c r="O168" i="9" s="1"/>
  <c r="O165" i="9"/>
  <c r="P165" i="9" s="1"/>
  <c r="Q152" i="9"/>
  <c r="D152" i="9"/>
  <c r="O152" i="9" s="1"/>
  <c r="Q121" i="9"/>
  <c r="D121" i="9"/>
  <c r="Q175" i="9"/>
  <c r="AK127" i="9"/>
  <c r="P172" i="9"/>
  <c r="Q146" i="9"/>
  <c r="D145" i="9"/>
  <c r="P143" i="9"/>
  <c r="R143" i="9" s="1"/>
  <c r="Q170" i="9"/>
  <c r="O185" i="9"/>
  <c r="P185" i="9" s="1"/>
  <c r="D184" i="9"/>
  <c r="O184" i="9" s="1"/>
  <c r="D177" i="9"/>
  <c r="D174" i="9"/>
  <c r="O174" i="9" s="1"/>
  <c r="D169" i="9"/>
  <c r="Q162" i="9"/>
  <c r="D161" i="9"/>
  <c r="O161" i="9" s="1"/>
  <c r="Q154" i="9"/>
  <c r="Q138" i="9"/>
  <c r="D137" i="9"/>
  <c r="O137" i="9" s="1"/>
  <c r="O135" i="9"/>
  <c r="P135" i="9" s="1"/>
  <c r="O130" i="9"/>
  <c r="P130" i="9" s="1"/>
  <c r="AL127" i="9"/>
  <c r="Q185" i="9"/>
  <c r="AK128" i="9"/>
  <c r="R128" i="9"/>
  <c r="O183" i="9"/>
  <c r="P183" i="9" s="1"/>
  <c r="O179" i="9"/>
  <c r="P179" i="9" s="1"/>
  <c r="O167" i="9"/>
  <c r="P167" i="9" s="1"/>
  <c r="O159" i="9"/>
  <c r="P159" i="9" s="1"/>
  <c r="Q144" i="9"/>
  <c r="D144" i="9"/>
  <c r="R127" i="9"/>
  <c r="AK120" i="9"/>
  <c r="Q134" i="9"/>
  <c r="Q132" i="9"/>
  <c r="Q131" i="9"/>
  <c r="Q115" i="9"/>
  <c r="Q107" i="9"/>
  <c r="P104" i="9"/>
  <c r="O158" i="9"/>
  <c r="P158" i="9" s="1"/>
  <c r="O150" i="9"/>
  <c r="P150" i="9" s="1"/>
  <c r="O142" i="9"/>
  <c r="P142" i="9" s="1"/>
  <c r="O124" i="9"/>
  <c r="P124" i="9" s="1"/>
  <c r="D123" i="9"/>
  <c r="O123" i="9" s="1"/>
  <c r="D105" i="9"/>
  <c r="O105" i="9" s="1"/>
  <c r="Q102" i="9"/>
  <c r="Q179" i="9"/>
  <c r="Q171" i="9"/>
  <c r="Q163" i="9"/>
  <c r="P156" i="9"/>
  <c r="Q155" i="9"/>
  <c r="Q147" i="9"/>
  <c r="Q139" i="9"/>
  <c r="Q110" i="9"/>
  <c r="P103" i="9"/>
  <c r="Q100" i="9"/>
  <c r="O92" i="9"/>
  <c r="P92" i="9" s="1"/>
  <c r="Q177" i="9"/>
  <c r="Q169" i="9"/>
  <c r="Q161" i="9"/>
  <c r="Q153" i="9"/>
  <c r="Q145" i="9"/>
  <c r="Q137" i="9"/>
  <c r="D133" i="9"/>
  <c r="O133" i="9" s="1"/>
  <c r="Q126" i="9"/>
  <c r="Q123" i="9"/>
  <c r="AL120" i="9"/>
  <c r="Q106" i="9"/>
  <c r="D101" i="9"/>
  <c r="O101" i="9" s="1"/>
  <c r="Q101" i="9"/>
  <c r="Q133" i="9"/>
  <c r="Q129" i="9"/>
  <c r="D125" i="9"/>
  <c r="Q113" i="9"/>
  <c r="AK106" i="9"/>
  <c r="O106" i="9"/>
  <c r="P106" i="9" s="1"/>
  <c r="O86" i="9"/>
  <c r="P86" i="9" s="1"/>
  <c r="Q112" i="9"/>
  <c r="O107" i="9"/>
  <c r="P107" i="9" s="1"/>
  <c r="Q98" i="9"/>
  <c r="Q90" i="9"/>
  <c r="D79" i="9"/>
  <c r="Q79" i="9"/>
  <c r="P97" i="9"/>
  <c r="D88" i="9"/>
  <c r="O88" i="9" s="1"/>
  <c r="Q88" i="9"/>
  <c r="P87" i="9"/>
  <c r="Q84" i="9"/>
  <c r="D114" i="9"/>
  <c r="O114" i="9" s="1"/>
  <c r="D109" i="9"/>
  <c r="O109" i="9" s="1"/>
  <c r="P99" i="9"/>
  <c r="Q105" i="9"/>
  <c r="Q104" i="9"/>
  <c r="Q97" i="9"/>
  <c r="D117" i="9"/>
  <c r="Q103" i="9"/>
  <c r="Q99" i="9"/>
  <c r="O90" i="9"/>
  <c r="P90" i="9" s="1"/>
  <c r="Q89" i="9"/>
  <c r="D83" i="9"/>
  <c r="O83" i="9" s="1"/>
  <c r="Q47" i="9"/>
  <c r="O39" i="9"/>
  <c r="P39" i="9" s="1"/>
  <c r="Q81" i="9"/>
  <c r="Q78" i="9"/>
  <c r="Q72" i="9"/>
  <c r="U72" i="9" s="1"/>
  <c r="Q69" i="9"/>
  <c r="O62" i="9"/>
  <c r="P62" i="9" s="1"/>
  <c r="P60" i="9"/>
  <c r="P70" i="9"/>
  <c r="D96" i="9"/>
  <c r="O96" i="9" s="1"/>
  <c r="Q96" i="9"/>
  <c r="Q94" i="9"/>
  <c r="D93" i="9"/>
  <c r="O93" i="9" s="1"/>
  <c r="O85" i="9"/>
  <c r="P85" i="9" s="1"/>
  <c r="R55" i="9"/>
  <c r="Q40" i="9"/>
  <c r="D40" i="9"/>
  <c r="D34" i="9"/>
  <c r="O34" i="9" s="1"/>
  <c r="D68" i="9"/>
  <c r="Q68" i="9"/>
  <c r="D61" i="9"/>
  <c r="O61" i="9" s="1"/>
  <c r="Q61" i="9"/>
  <c r="D80" i="9"/>
  <c r="O80" i="9" s="1"/>
  <c r="Q80" i="9"/>
  <c r="D77" i="9"/>
  <c r="O77" i="9" s="1"/>
  <c r="P76" i="9"/>
  <c r="Q75" i="9"/>
  <c r="Q70" i="9"/>
  <c r="D66" i="9"/>
  <c r="O66" i="9" s="1"/>
  <c r="Q66" i="9"/>
  <c r="Q91" i="9"/>
  <c r="Q83" i="9"/>
  <c r="Q67" i="9"/>
  <c r="D38" i="9"/>
  <c r="O38" i="9" s="1"/>
  <c r="Q51" i="9"/>
  <c r="Q43" i="9"/>
  <c r="Q57" i="9"/>
  <c r="O15" i="9"/>
  <c r="P15" i="9" s="1"/>
  <c r="Q39" i="9"/>
  <c r="O28" i="9"/>
  <c r="P28" i="9" s="1"/>
  <c r="Q18" i="9"/>
  <c r="Q77" i="9"/>
  <c r="Q73" i="9"/>
  <c r="D71" i="9"/>
  <c r="D44" i="9"/>
  <c r="O44" i="9" s="1"/>
  <c r="O47" i="9"/>
  <c r="P47" i="9" s="1"/>
  <c r="Q62" i="9"/>
  <c r="Q60" i="9"/>
  <c r="Q56" i="9"/>
  <c r="D56" i="9"/>
  <c r="O58" i="9"/>
  <c r="P58" i="9" s="1"/>
  <c r="Q35" i="9"/>
  <c r="D30" i="9"/>
  <c r="D13" i="9"/>
  <c r="O13" i="9" s="1"/>
  <c r="Q13" i="9"/>
  <c r="D53" i="9"/>
  <c r="O53" i="9" s="1"/>
  <c r="Q17" i="9"/>
  <c r="D48" i="9"/>
  <c r="O48" i="9" s="1"/>
  <c r="P23" i="9"/>
  <c r="Q16" i="9"/>
  <c r="D16" i="9"/>
  <c r="Q63" i="9"/>
  <c r="Q59" i="9"/>
  <c r="Q55" i="9"/>
  <c r="Q49" i="9"/>
  <c r="P42" i="9"/>
  <c r="D24" i="9"/>
  <c r="O24" i="9" s="1"/>
  <c r="Q45" i="9"/>
  <c r="D49" i="9"/>
  <c r="O49" i="9" s="1"/>
  <c r="Q23" i="9"/>
  <c r="Q19" i="9"/>
  <c r="D18" i="9"/>
  <c r="O17" i="9"/>
  <c r="P17" i="9" s="1"/>
  <c r="Q31" i="9"/>
  <c r="Q27" i="9"/>
  <c r="D26" i="9"/>
  <c r="O25" i="9"/>
  <c r="P25" i="9" s="1"/>
  <c r="D41" i="9"/>
  <c r="D33" i="9"/>
  <c r="O33" i="9" s="1"/>
  <c r="Q25" i="9"/>
  <c r="O12" i="9"/>
  <c r="P12" i="9" s="1"/>
  <c r="D10" i="9"/>
  <c r="O10" i="9" s="1"/>
  <c r="Q10" i="9"/>
  <c r="Q41" i="9"/>
  <c r="Q33" i="9"/>
  <c r="O20" i="9"/>
  <c r="P20" i="9" s="1"/>
  <c r="Q11" i="9"/>
  <c r="Q15" i="9"/>
  <c r="Q9" i="9"/>
  <c r="D9" i="9"/>
  <c r="O9" i="9" s="1"/>
  <c r="Q7" i="9"/>
  <c r="Y7" i="9" s="1"/>
  <c r="O6" i="9"/>
  <c r="P6" i="9" s="1"/>
  <c r="AL4" i="9"/>
  <c r="AK4" i="9"/>
  <c r="R4" i="18"/>
  <c r="R5" i="18"/>
  <c r="R6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R57" i="18"/>
  <c r="R58" i="18"/>
  <c r="R59" i="18"/>
  <c r="R60" i="18"/>
  <c r="R61" i="18"/>
  <c r="R62" i="18"/>
  <c r="R63" i="18"/>
  <c r="R64" i="18"/>
  <c r="R65" i="18"/>
  <c r="R66" i="18"/>
  <c r="R67" i="18"/>
  <c r="R68" i="18"/>
  <c r="R69" i="18"/>
  <c r="R70" i="18"/>
  <c r="R71" i="18"/>
  <c r="R72" i="18"/>
  <c r="R73" i="18"/>
  <c r="R74" i="18"/>
  <c r="R75" i="18"/>
  <c r="R76" i="18"/>
  <c r="R77" i="18"/>
  <c r="R78" i="18"/>
  <c r="R79" i="18"/>
  <c r="R80" i="18"/>
  <c r="R81" i="18"/>
  <c r="R82" i="18"/>
  <c r="R83" i="18"/>
  <c r="R84" i="18"/>
  <c r="R85" i="18"/>
  <c r="R86" i="18"/>
  <c r="R87" i="18"/>
  <c r="R88" i="18"/>
  <c r="R89" i="18"/>
  <c r="R90" i="18"/>
  <c r="R91" i="18"/>
  <c r="R92" i="18"/>
  <c r="R93" i="18"/>
  <c r="R94" i="18"/>
  <c r="R95" i="18"/>
  <c r="R96" i="18"/>
  <c r="R97" i="18"/>
  <c r="R98" i="18"/>
  <c r="R99" i="18"/>
  <c r="R100" i="18"/>
  <c r="R101" i="18"/>
  <c r="R102" i="18"/>
  <c r="R103" i="18"/>
  <c r="R104" i="18"/>
  <c r="R105" i="18"/>
  <c r="R106" i="18"/>
  <c r="R107" i="18"/>
  <c r="R108" i="18"/>
  <c r="R109" i="18"/>
  <c r="R110" i="18"/>
  <c r="R111" i="18"/>
  <c r="R112" i="18"/>
  <c r="R113" i="18"/>
  <c r="R114" i="18"/>
  <c r="R115" i="18"/>
  <c r="R116" i="18"/>
  <c r="R117" i="18"/>
  <c r="R118" i="18"/>
  <c r="R119" i="18"/>
  <c r="R120" i="18"/>
  <c r="R121" i="18"/>
  <c r="R122" i="18"/>
  <c r="R123" i="18"/>
  <c r="R124" i="18"/>
  <c r="R125" i="18"/>
  <c r="R126" i="18"/>
  <c r="R127" i="18"/>
  <c r="R128" i="18"/>
  <c r="R129" i="18"/>
  <c r="R130" i="18"/>
  <c r="R131" i="18"/>
  <c r="R132" i="18"/>
  <c r="R133" i="18"/>
  <c r="R134" i="18"/>
  <c r="R135" i="18"/>
  <c r="R136" i="18"/>
  <c r="R137" i="18"/>
  <c r="R138" i="18"/>
  <c r="R139" i="18"/>
  <c r="R140" i="18"/>
  <c r="R141" i="18"/>
  <c r="R142" i="18"/>
  <c r="R143" i="18"/>
  <c r="R144" i="18"/>
  <c r="R145" i="18"/>
  <c r="R146" i="18"/>
  <c r="R147" i="18"/>
  <c r="R148" i="18"/>
  <c r="R149" i="18"/>
  <c r="R150" i="18"/>
  <c r="R3" i="18"/>
  <c r="J20" i="16"/>
  <c r="H20" i="16"/>
  <c r="Y3" i="9"/>
  <c r="G25" i="16"/>
  <c r="G24" i="16"/>
  <c r="B24" i="16"/>
  <c r="L50" i="10" l="1"/>
  <c r="AL47" i="9"/>
  <c r="AK47" i="9"/>
  <c r="AK50" i="9"/>
  <c r="AL50" i="9"/>
  <c r="AM50" i="9"/>
  <c r="AM47" i="9"/>
  <c r="W47" i="9"/>
  <c r="U20" i="9"/>
  <c r="W188" i="9"/>
  <c r="Y92" i="9"/>
  <c r="AK94" i="9"/>
  <c r="U94" i="9"/>
  <c r="T94" i="9"/>
  <c r="S94" i="9"/>
  <c r="Y94" i="9"/>
  <c r="X94" i="9"/>
  <c r="W94" i="9"/>
  <c r="V94" i="9"/>
  <c r="T84" i="9"/>
  <c r="S84" i="9"/>
  <c r="W84" i="9"/>
  <c r="V84" i="9"/>
  <c r="U84" i="9"/>
  <c r="V98" i="9"/>
  <c r="U98" i="9"/>
  <c r="S98" i="9"/>
  <c r="T98" i="9"/>
  <c r="Y98" i="9"/>
  <c r="X98" i="9"/>
  <c r="W98" i="9"/>
  <c r="S129" i="9"/>
  <c r="X129" i="9"/>
  <c r="T129" i="9"/>
  <c r="Y129" i="9"/>
  <c r="W129" i="9"/>
  <c r="V129" i="9"/>
  <c r="U129" i="9"/>
  <c r="Y15" i="9"/>
  <c r="X15" i="9"/>
  <c r="W15" i="9"/>
  <c r="V15" i="9"/>
  <c r="U15" i="9"/>
  <c r="S15" i="9"/>
  <c r="T15" i="9"/>
  <c r="X25" i="9"/>
  <c r="U25" i="9"/>
  <c r="V25" i="9"/>
  <c r="T25" i="9"/>
  <c r="S25" i="9"/>
  <c r="Y25" i="9"/>
  <c r="W25" i="9"/>
  <c r="W55" i="9"/>
  <c r="V55" i="9"/>
  <c r="U55" i="9"/>
  <c r="Y55" i="9"/>
  <c r="X55" i="9"/>
  <c r="T55" i="9"/>
  <c r="S55" i="9"/>
  <c r="W60" i="9"/>
  <c r="Y60" i="9"/>
  <c r="X60" i="9"/>
  <c r="V60" i="9"/>
  <c r="Y97" i="9"/>
  <c r="X97" i="9"/>
  <c r="W97" i="9"/>
  <c r="V97" i="9"/>
  <c r="U97" i="9"/>
  <c r="T97" i="9"/>
  <c r="S97" i="9"/>
  <c r="U112" i="9"/>
  <c r="T112" i="9"/>
  <c r="S112" i="9"/>
  <c r="Y112" i="9"/>
  <c r="W112" i="9"/>
  <c r="V112" i="9"/>
  <c r="X112" i="9"/>
  <c r="X102" i="9"/>
  <c r="V102" i="9"/>
  <c r="U102" i="9"/>
  <c r="S102" i="9"/>
  <c r="Y102" i="9"/>
  <c r="W102" i="9"/>
  <c r="T102" i="9"/>
  <c r="Y107" i="9"/>
  <c r="X107" i="9"/>
  <c r="W107" i="9"/>
  <c r="V107" i="9"/>
  <c r="S107" i="9"/>
  <c r="U107" i="9"/>
  <c r="T107" i="9"/>
  <c r="U74" i="9"/>
  <c r="S74" i="9"/>
  <c r="T74" i="9"/>
  <c r="Y74" i="9"/>
  <c r="X74" i="9"/>
  <c r="W74" i="9"/>
  <c r="V74" i="9"/>
  <c r="X159" i="9"/>
  <c r="W159" i="9"/>
  <c r="V159" i="9"/>
  <c r="U159" i="9"/>
  <c r="T159" i="9"/>
  <c r="S159" i="9"/>
  <c r="Y159" i="9"/>
  <c r="W5" i="9"/>
  <c r="V5" i="9"/>
  <c r="U5" i="9"/>
  <c r="T5" i="9"/>
  <c r="Y5" i="9"/>
  <c r="S5" i="9"/>
  <c r="X5" i="9"/>
  <c r="T29" i="9"/>
  <c r="S29" i="9"/>
  <c r="Y29" i="9"/>
  <c r="X29" i="9"/>
  <c r="W29" i="9"/>
  <c r="V29" i="9"/>
  <c r="U29" i="9"/>
  <c r="U156" i="9"/>
  <c r="T156" i="9"/>
  <c r="S156" i="9"/>
  <c r="Y156" i="9"/>
  <c r="X156" i="9"/>
  <c r="W156" i="9"/>
  <c r="V156" i="9"/>
  <c r="T7" i="9"/>
  <c r="V8" i="9"/>
  <c r="S20" i="9"/>
  <c r="V47" i="9"/>
  <c r="T60" i="9"/>
  <c r="S72" i="9"/>
  <c r="S59" i="9"/>
  <c r="Y59" i="9"/>
  <c r="V59" i="9"/>
  <c r="X59" i="9"/>
  <c r="W59" i="9"/>
  <c r="T59" i="9"/>
  <c r="U59" i="9"/>
  <c r="T62" i="9"/>
  <c r="Y62" i="9"/>
  <c r="X62" i="9"/>
  <c r="W62" i="9"/>
  <c r="S62" i="9"/>
  <c r="V62" i="9"/>
  <c r="U62" i="9"/>
  <c r="Y39" i="9"/>
  <c r="X39" i="9"/>
  <c r="W39" i="9"/>
  <c r="U39" i="9"/>
  <c r="V39" i="9"/>
  <c r="S39" i="9"/>
  <c r="T39" i="9"/>
  <c r="T67" i="9"/>
  <c r="S67" i="9"/>
  <c r="Y67" i="9"/>
  <c r="X67" i="9"/>
  <c r="W67" i="9"/>
  <c r="V67" i="9"/>
  <c r="U67" i="9"/>
  <c r="V153" i="9"/>
  <c r="U153" i="9"/>
  <c r="T153" i="9"/>
  <c r="S153" i="9"/>
  <c r="Y153" i="9"/>
  <c r="X153" i="9"/>
  <c r="W153" i="9"/>
  <c r="U139" i="9"/>
  <c r="T139" i="9"/>
  <c r="Y139" i="9"/>
  <c r="X139" i="9"/>
  <c r="W139" i="9"/>
  <c r="V139" i="9"/>
  <c r="S139" i="9"/>
  <c r="V115" i="9"/>
  <c r="S115" i="9"/>
  <c r="U115" i="9"/>
  <c r="T115" i="9"/>
  <c r="Y115" i="9"/>
  <c r="X115" i="9"/>
  <c r="W115" i="9"/>
  <c r="AL146" i="9"/>
  <c r="X146" i="9"/>
  <c r="W146" i="9"/>
  <c r="V146" i="9"/>
  <c r="U146" i="9"/>
  <c r="T146" i="9"/>
  <c r="S146" i="9"/>
  <c r="Y146" i="9"/>
  <c r="W191" i="9"/>
  <c r="V191" i="9"/>
  <c r="U191" i="9"/>
  <c r="T191" i="9"/>
  <c r="S191" i="9"/>
  <c r="Y191" i="9"/>
  <c r="X191" i="9"/>
  <c r="U122" i="9"/>
  <c r="T122" i="9"/>
  <c r="S122" i="9"/>
  <c r="Y122" i="9"/>
  <c r="X122" i="9"/>
  <c r="W122" i="9"/>
  <c r="V122" i="9"/>
  <c r="W196" i="9"/>
  <c r="V196" i="9"/>
  <c r="U196" i="9"/>
  <c r="T196" i="9"/>
  <c r="X196" i="9"/>
  <c r="S196" i="9"/>
  <c r="Y196" i="9"/>
  <c r="X76" i="9"/>
  <c r="W76" i="9"/>
  <c r="V76" i="9"/>
  <c r="U76" i="9"/>
  <c r="T76" i="9"/>
  <c r="S76" i="9"/>
  <c r="Y76" i="9"/>
  <c r="Y50" i="9"/>
  <c r="X50" i="9"/>
  <c r="U50" i="9"/>
  <c r="W50" i="9"/>
  <c r="V50" i="9"/>
  <c r="S50" i="9"/>
  <c r="T50" i="9"/>
  <c r="S46" i="9"/>
  <c r="X46" i="9"/>
  <c r="W46" i="9"/>
  <c r="U46" i="9"/>
  <c r="V46" i="9"/>
  <c r="T46" i="9"/>
  <c r="Y46" i="9"/>
  <c r="W82" i="9"/>
  <c r="V82" i="9"/>
  <c r="U82" i="9"/>
  <c r="T82" i="9"/>
  <c r="S82" i="9"/>
  <c r="Y82" i="9"/>
  <c r="X82" i="9"/>
  <c r="V158" i="9"/>
  <c r="U158" i="9"/>
  <c r="T158" i="9"/>
  <c r="S158" i="9"/>
  <c r="Y158" i="9"/>
  <c r="X158" i="9"/>
  <c r="W158" i="9"/>
  <c r="T164" i="9"/>
  <c r="S164" i="9"/>
  <c r="Y164" i="9"/>
  <c r="X164" i="9"/>
  <c r="W164" i="9"/>
  <c r="V164" i="9"/>
  <c r="U164" i="9"/>
  <c r="U37" i="9"/>
  <c r="S37" i="9"/>
  <c r="T37" i="9"/>
  <c r="Y37" i="9"/>
  <c r="X37" i="9"/>
  <c r="W37" i="9"/>
  <c r="V37" i="9"/>
  <c r="X188" i="9"/>
  <c r="U7" i="9"/>
  <c r="T8" i="9"/>
  <c r="T20" i="9"/>
  <c r="Y64" i="9"/>
  <c r="T72" i="9"/>
  <c r="W155" i="9"/>
  <c r="V155" i="9"/>
  <c r="U155" i="9"/>
  <c r="T155" i="9"/>
  <c r="S155" i="9"/>
  <c r="Y155" i="9"/>
  <c r="X155" i="9"/>
  <c r="X45" i="9"/>
  <c r="Y45" i="9"/>
  <c r="W45" i="9"/>
  <c r="V45" i="9"/>
  <c r="T45" i="9"/>
  <c r="U45" i="9"/>
  <c r="S45" i="9"/>
  <c r="X47" i="9"/>
  <c r="Y47" i="9"/>
  <c r="W104" i="9"/>
  <c r="V104" i="9"/>
  <c r="U104" i="9"/>
  <c r="T104" i="9"/>
  <c r="S104" i="9"/>
  <c r="X104" i="9"/>
  <c r="Y104" i="9"/>
  <c r="T23" i="9"/>
  <c r="Y23" i="9"/>
  <c r="X23" i="9"/>
  <c r="W23" i="9"/>
  <c r="U23" i="9"/>
  <c r="V23" i="9"/>
  <c r="S23" i="9"/>
  <c r="W63" i="9"/>
  <c r="V63" i="9"/>
  <c r="U63" i="9"/>
  <c r="T63" i="9"/>
  <c r="S63" i="9"/>
  <c r="Y63" i="9"/>
  <c r="X63" i="9"/>
  <c r="U106" i="9"/>
  <c r="T106" i="9"/>
  <c r="S106" i="9"/>
  <c r="Y106" i="9"/>
  <c r="X106" i="9"/>
  <c r="W106" i="9"/>
  <c r="V106" i="9"/>
  <c r="W147" i="9"/>
  <c r="V147" i="9"/>
  <c r="S147" i="9"/>
  <c r="U147" i="9"/>
  <c r="T147" i="9"/>
  <c r="Y147" i="9"/>
  <c r="X147" i="9"/>
  <c r="T131" i="9"/>
  <c r="Y131" i="9"/>
  <c r="X131" i="9"/>
  <c r="W131" i="9"/>
  <c r="V131" i="9"/>
  <c r="S131" i="9"/>
  <c r="U131" i="9"/>
  <c r="Y193" i="9"/>
  <c r="X193" i="9"/>
  <c r="W193" i="9"/>
  <c r="V193" i="9"/>
  <c r="U193" i="9"/>
  <c r="T193" i="9"/>
  <c r="S193" i="9"/>
  <c r="T151" i="9"/>
  <c r="S151" i="9"/>
  <c r="Y151" i="9"/>
  <c r="X151" i="9"/>
  <c r="W151" i="9"/>
  <c r="V151" i="9"/>
  <c r="U151" i="9"/>
  <c r="Y111" i="9"/>
  <c r="X111" i="9"/>
  <c r="V111" i="9"/>
  <c r="U111" i="9"/>
  <c r="T111" i="9"/>
  <c r="S111" i="9"/>
  <c r="W111" i="9"/>
  <c r="X181" i="9"/>
  <c r="W181" i="9"/>
  <c r="V181" i="9"/>
  <c r="U181" i="9"/>
  <c r="T181" i="9"/>
  <c r="S181" i="9"/>
  <c r="Y181" i="9"/>
  <c r="S85" i="9"/>
  <c r="Y85" i="9"/>
  <c r="X85" i="9"/>
  <c r="W85" i="9"/>
  <c r="V85" i="9"/>
  <c r="U85" i="9"/>
  <c r="T85" i="9"/>
  <c r="Y42" i="9"/>
  <c r="W42" i="9"/>
  <c r="V42" i="9"/>
  <c r="S42" i="9"/>
  <c r="T42" i="9"/>
  <c r="X42" i="9"/>
  <c r="U42" i="9"/>
  <c r="W116" i="9"/>
  <c r="T116" i="9"/>
  <c r="V116" i="9"/>
  <c r="U116" i="9"/>
  <c r="S116" i="9"/>
  <c r="Y116" i="9"/>
  <c r="X116" i="9"/>
  <c r="Y54" i="9"/>
  <c r="S54" i="9"/>
  <c r="W54" i="9"/>
  <c r="X54" i="9"/>
  <c r="T28" i="9"/>
  <c r="S28" i="9"/>
  <c r="X28" i="9"/>
  <c r="Y28" i="9"/>
  <c r="W28" i="9"/>
  <c r="V28" i="9"/>
  <c r="U28" i="9"/>
  <c r="Y142" i="9"/>
  <c r="V142" i="9"/>
  <c r="S142" i="9"/>
  <c r="X142" i="9"/>
  <c r="W142" i="9"/>
  <c r="U142" i="9"/>
  <c r="T142" i="9"/>
  <c r="Y188" i="9"/>
  <c r="S7" i="9"/>
  <c r="W8" i="9"/>
  <c r="U47" i="9"/>
  <c r="S64" i="9"/>
  <c r="V132" i="9"/>
  <c r="U132" i="9"/>
  <c r="S132" i="9"/>
  <c r="Y132" i="9"/>
  <c r="X132" i="9"/>
  <c r="W132" i="9"/>
  <c r="T132" i="9"/>
  <c r="S187" i="9"/>
  <c r="Y187" i="9"/>
  <c r="X187" i="9"/>
  <c r="W187" i="9"/>
  <c r="V187" i="9"/>
  <c r="U187" i="9"/>
  <c r="T187" i="9"/>
  <c r="X143" i="9"/>
  <c r="V143" i="9"/>
  <c r="U143" i="9"/>
  <c r="T143" i="9"/>
  <c r="S143" i="9"/>
  <c r="W143" i="9"/>
  <c r="Y143" i="9"/>
  <c r="S52" i="9"/>
  <c r="W52" i="9"/>
  <c r="X52" i="9"/>
  <c r="Y52" i="9"/>
  <c r="U52" i="9"/>
  <c r="V52" i="9"/>
  <c r="T52" i="9"/>
  <c r="W130" i="9"/>
  <c r="V130" i="9"/>
  <c r="U130" i="9"/>
  <c r="T130" i="9"/>
  <c r="S130" i="9"/>
  <c r="Y130" i="9"/>
  <c r="X130" i="9"/>
  <c r="V128" i="9"/>
  <c r="X128" i="9"/>
  <c r="U128" i="9"/>
  <c r="T128" i="9"/>
  <c r="S128" i="9"/>
  <c r="Y128" i="9"/>
  <c r="W128" i="9"/>
  <c r="V172" i="9"/>
  <c r="U172" i="9"/>
  <c r="T172" i="9"/>
  <c r="S172" i="9"/>
  <c r="Y172" i="9"/>
  <c r="X172" i="9"/>
  <c r="W172" i="9"/>
  <c r="S188" i="9"/>
  <c r="V7" i="9"/>
  <c r="X8" i="9"/>
  <c r="T54" i="9"/>
  <c r="X84" i="9"/>
  <c r="X91" i="9"/>
  <c r="W91" i="9"/>
  <c r="V91" i="9"/>
  <c r="U91" i="9"/>
  <c r="T91" i="9"/>
  <c r="S91" i="9"/>
  <c r="Y91" i="9"/>
  <c r="U89" i="9"/>
  <c r="T89" i="9"/>
  <c r="S89" i="9"/>
  <c r="Y89" i="9"/>
  <c r="X89" i="9"/>
  <c r="W89" i="9"/>
  <c r="V89" i="9"/>
  <c r="AM43" i="9"/>
  <c r="X43" i="9"/>
  <c r="W43" i="9"/>
  <c r="T43" i="9"/>
  <c r="U43" i="9"/>
  <c r="Y43" i="9"/>
  <c r="V43" i="9"/>
  <c r="S43" i="9"/>
  <c r="V69" i="9"/>
  <c r="W69" i="9"/>
  <c r="U69" i="9"/>
  <c r="T69" i="9"/>
  <c r="S69" i="9"/>
  <c r="Y69" i="9"/>
  <c r="X69" i="9"/>
  <c r="X113" i="9"/>
  <c r="W113" i="9"/>
  <c r="V113" i="9"/>
  <c r="U113" i="9"/>
  <c r="T113" i="9"/>
  <c r="Y113" i="9"/>
  <c r="S113" i="9"/>
  <c r="X134" i="9"/>
  <c r="W134" i="9"/>
  <c r="U134" i="9"/>
  <c r="T134" i="9"/>
  <c r="S134" i="9"/>
  <c r="Y134" i="9"/>
  <c r="V134" i="9"/>
  <c r="V138" i="9"/>
  <c r="U138" i="9"/>
  <c r="T138" i="9"/>
  <c r="S138" i="9"/>
  <c r="Y138" i="9"/>
  <c r="X138" i="9"/>
  <c r="W138" i="9"/>
  <c r="Y175" i="9"/>
  <c r="X175" i="9"/>
  <c r="W175" i="9"/>
  <c r="V175" i="9"/>
  <c r="U175" i="9"/>
  <c r="T175" i="9"/>
  <c r="S175" i="9"/>
  <c r="X95" i="9"/>
  <c r="W95" i="9"/>
  <c r="U95" i="9"/>
  <c r="T95" i="9"/>
  <c r="S95" i="9"/>
  <c r="Y95" i="9"/>
  <c r="Y167" i="9"/>
  <c r="X167" i="9"/>
  <c r="W167" i="9"/>
  <c r="V167" i="9"/>
  <c r="U167" i="9"/>
  <c r="T167" i="9"/>
  <c r="S167" i="9"/>
  <c r="S21" i="9"/>
  <c r="T21" i="9"/>
  <c r="Y21" i="9"/>
  <c r="X21" i="9"/>
  <c r="W21" i="9"/>
  <c r="V21" i="9"/>
  <c r="U21" i="9"/>
  <c r="U86" i="9"/>
  <c r="T86" i="9"/>
  <c r="S86" i="9"/>
  <c r="Y86" i="9"/>
  <c r="X86" i="9"/>
  <c r="W86" i="9"/>
  <c r="V86" i="9"/>
  <c r="W124" i="9"/>
  <c r="T124" i="9"/>
  <c r="V124" i="9"/>
  <c r="U124" i="9"/>
  <c r="S124" i="9"/>
  <c r="Y124" i="9"/>
  <c r="X124" i="9"/>
  <c r="W186" i="9"/>
  <c r="V186" i="9"/>
  <c r="U186" i="9"/>
  <c r="T186" i="9"/>
  <c r="S186" i="9"/>
  <c r="Y186" i="9"/>
  <c r="X186" i="9"/>
  <c r="W166" i="9"/>
  <c r="V166" i="9"/>
  <c r="U166" i="9"/>
  <c r="T166" i="9"/>
  <c r="S166" i="9"/>
  <c r="Y166" i="9"/>
  <c r="X166" i="9"/>
  <c r="Y65" i="9"/>
  <c r="X65" i="9"/>
  <c r="W65" i="9"/>
  <c r="V65" i="9"/>
  <c r="U65" i="9"/>
  <c r="T65" i="9"/>
  <c r="S65" i="9"/>
  <c r="W20" i="9"/>
  <c r="V20" i="9"/>
  <c r="T188" i="9"/>
  <c r="W7" i="9"/>
  <c r="Y8" i="9"/>
  <c r="U54" i="9"/>
  <c r="Y84" i="9"/>
  <c r="U73" i="9"/>
  <c r="T73" i="9"/>
  <c r="S73" i="9"/>
  <c r="Y73" i="9"/>
  <c r="X73" i="9"/>
  <c r="W73" i="9"/>
  <c r="V73" i="9"/>
  <c r="R51" i="9"/>
  <c r="S51" i="9"/>
  <c r="Y51" i="9"/>
  <c r="V51" i="9"/>
  <c r="X51" i="9"/>
  <c r="W51" i="9"/>
  <c r="T51" i="9"/>
  <c r="U51" i="9"/>
  <c r="X72" i="9"/>
  <c r="W72" i="9"/>
  <c r="V72" i="9"/>
  <c r="W99" i="9"/>
  <c r="V99" i="9"/>
  <c r="U99" i="9"/>
  <c r="T99" i="9"/>
  <c r="S99" i="9"/>
  <c r="X99" i="9"/>
  <c r="Y99" i="9"/>
  <c r="U90" i="9"/>
  <c r="T90" i="9"/>
  <c r="S90" i="9"/>
  <c r="Y90" i="9"/>
  <c r="X90" i="9"/>
  <c r="V90" i="9"/>
  <c r="W90" i="9"/>
  <c r="U163" i="9"/>
  <c r="T163" i="9"/>
  <c r="S163" i="9"/>
  <c r="Y163" i="9"/>
  <c r="X163" i="9"/>
  <c r="W163" i="9"/>
  <c r="V163" i="9"/>
  <c r="T183" i="9"/>
  <c r="S183" i="9"/>
  <c r="Y183" i="9"/>
  <c r="X183" i="9"/>
  <c r="W183" i="9"/>
  <c r="V183" i="9"/>
  <c r="U183" i="9"/>
  <c r="W173" i="9"/>
  <c r="V173" i="9"/>
  <c r="U173" i="9"/>
  <c r="T173" i="9"/>
  <c r="S173" i="9"/>
  <c r="Y173" i="9"/>
  <c r="X173" i="9"/>
  <c r="V165" i="9"/>
  <c r="U165" i="9"/>
  <c r="T165" i="9"/>
  <c r="S165" i="9"/>
  <c r="Y165" i="9"/>
  <c r="X165" i="9"/>
  <c r="W165" i="9"/>
  <c r="S135" i="9"/>
  <c r="Y135" i="9"/>
  <c r="X135" i="9"/>
  <c r="V135" i="9"/>
  <c r="U135" i="9"/>
  <c r="W135" i="9"/>
  <c r="T135" i="9"/>
  <c r="Y6" i="9"/>
  <c r="X6" i="9"/>
  <c r="W6" i="9"/>
  <c r="V6" i="9"/>
  <c r="U6" i="9"/>
  <c r="T6" i="9"/>
  <c r="S6" i="9"/>
  <c r="W119" i="9"/>
  <c r="T119" i="9"/>
  <c r="S119" i="9"/>
  <c r="Y119" i="9"/>
  <c r="X119" i="9"/>
  <c r="V119" i="9"/>
  <c r="U119" i="9"/>
  <c r="W87" i="9"/>
  <c r="V87" i="9"/>
  <c r="U87" i="9"/>
  <c r="T87" i="9"/>
  <c r="S87" i="9"/>
  <c r="X87" i="9"/>
  <c r="Y87" i="9"/>
  <c r="Y182" i="9"/>
  <c r="X182" i="9"/>
  <c r="W182" i="9"/>
  <c r="V182" i="9"/>
  <c r="U182" i="9"/>
  <c r="T182" i="9"/>
  <c r="S182" i="9"/>
  <c r="U188" i="9"/>
  <c r="X7" i="9"/>
  <c r="S8" i="9"/>
  <c r="V54" i="9"/>
  <c r="W70" i="9"/>
  <c r="X70" i="9"/>
  <c r="V70" i="9"/>
  <c r="U70" i="9"/>
  <c r="T70" i="9"/>
  <c r="S70" i="9"/>
  <c r="Y70" i="9"/>
  <c r="R103" i="9"/>
  <c r="S103" i="9"/>
  <c r="Y103" i="9"/>
  <c r="X103" i="9"/>
  <c r="U103" i="9"/>
  <c r="W103" i="9"/>
  <c r="V103" i="9"/>
  <c r="T103" i="9"/>
  <c r="Y170" i="9"/>
  <c r="X170" i="9"/>
  <c r="W170" i="9"/>
  <c r="V170" i="9"/>
  <c r="U170" i="9"/>
  <c r="T170" i="9"/>
  <c r="S170" i="9"/>
  <c r="V195" i="9"/>
  <c r="U195" i="9"/>
  <c r="T195" i="9"/>
  <c r="S195" i="9"/>
  <c r="Y195" i="9"/>
  <c r="X195" i="9"/>
  <c r="W195" i="9"/>
  <c r="U194" i="9"/>
  <c r="T194" i="9"/>
  <c r="S194" i="9"/>
  <c r="Y194" i="9"/>
  <c r="X194" i="9"/>
  <c r="W194" i="9"/>
  <c r="V194" i="9"/>
  <c r="S58" i="9"/>
  <c r="Y58" i="9"/>
  <c r="X58" i="9"/>
  <c r="U58" i="9"/>
  <c r="W58" i="9"/>
  <c r="T58" i="9"/>
  <c r="V58" i="9"/>
  <c r="X120" i="9"/>
  <c r="Y120" i="9"/>
  <c r="W120" i="9"/>
  <c r="V120" i="9"/>
  <c r="U120" i="9"/>
  <c r="T120" i="9"/>
  <c r="S120" i="9"/>
  <c r="Y141" i="9"/>
  <c r="X141" i="9"/>
  <c r="U141" i="9"/>
  <c r="W141" i="9"/>
  <c r="V141" i="9"/>
  <c r="T141" i="9"/>
  <c r="S141" i="9"/>
  <c r="W180" i="9"/>
  <c r="V180" i="9"/>
  <c r="U180" i="9"/>
  <c r="T180" i="9"/>
  <c r="S180" i="9"/>
  <c r="X180" i="9"/>
  <c r="Y180" i="9"/>
  <c r="W12" i="9"/>
  <c r="V12" i="9"/>
  <c r="U12" i="9"/>
  <c r="T12" i="9"/>
  <c r="S12" i="9"/>
  <c r="X12" i="9"/>
  <c r="Y12" i="9"/>
  <c r="V188" i="9"/>
  <c r="Y20" i="9"/>
  <c r="S47" i="9"/>
  <c r="U60" i="9"/>
  <c r="V95" i="9"/>
  <c r="W31" i="9"/>
  <c r="V31" i="9"/>
  <c r="U31" i="9"/>
  <c r="S31" i="9"/>
  <c r="T31" i="9"/>
  <c r="X31" i="9"/>
  <c r="Y31" i="9"/>
  <c r="T100" i="9"/>
  <c r="S100" i="9"/>
  <c r="Y100" i="9"/>
  <c r="X100" i="9"/>
  <c r="W100" i="9"/>
  <c r="V100" i="9"/>
  <c r="U100" i="9"/>
  <c r="T171" i="9"/>
  <c r="S171" i="9"/>
  <c r="Y171" i="9"/>
  <c r="X171" i="9"/>
  <c r="W171" i="9"/>
  <c r="V171" i="9"/>
  <c r="U171" i="9"/>
  <c r="W17" i="9"/>
  <c r="U17" i="9"/>
  <c r="V17" i="9"/>
  <c r="T17" i="9"/>
  <c r="S17" i="9"/>
  <c r="Y17" i="9"/>
  <c r="X17" i="9"/>
  <c r="U75" i="9"/>
  <c r="T75" i="9"/>
  <c r="S75" i="9"/>
  <c r="Y75" i="9"/>
  <c r="X75" i="9"/>
  <c r="W75" i="9"/>
  <c r="V75" i="9"/>
  <c r="V179" i="9"/>
  <c r="U179" i="9"/>
  <c r="T179" i="9"/>
  <c r="S179" i="9"/>
  <c r="Y179" i="9"/>
  <c r="X179" i="9"/>
  <c r="W179" i="9"/>
  <c r="T185" i="9"/>
  <c r="S185" i="9"/>
  <c r="Y185" i="9"/>
  <c r="X185" i="9"/>
  <c r="W185" i="9"/>
  <c r="U185" i="9"/>
  <c r="V185" i="9"/>
  <c r="W64" i="9"/>
  <c r="V64" i="9"/>
  <c r="U64" i="9"/>
  <c r="T64" i="9"/>
  <c r="Y197" i="9"/>
  <c r="X197" i="9"/>
  <c r="W197" i="9"/>
  <c r="V197" i="9"/>
  <c r="U197" i="9"/>
  <c r="S197" i="9"/>
  <c r="T197" i="9"/>
  <c r="U118" i="9"/>
  <c r="T176" i="9"/>
  <c r="S176" i="9"/>
  <c r="Y176" i="9"/>
  <c r="X176" i="9"/>
  <c r="W176" i="9"/>
  <c r="V176" i="9"/>
  <c r="U176" i="9"/>
  <c r="T92" i="9"/>
  <c r="S92" i="9"/>
  <c r="X92" i="9"/>
  <c r="W92" i="9"/>
  <c r="U92" i="9"/>
  <c r="V92" i="9"/>
  <c r="U149" i="9"/>
  <c r="T149" i="9"/>
  <c r="S149" i="9"/>
  <c r="Y149" i="9"/>
  <c r="X149" i="9"/>
  <c r="W149" i="9"/>
  <c r="V149" i="9"/>
  <c r="V150" i="9"/>
  <c r="U150" i="9"/>
  <c r="T150" i="9"/>
  <c r="S150" i="9"/>
  <c r="Y150" i="9"/>
  <c r="X150" i="9"/>
  <c r="W150" i="9"/>
  <c r="T14" i="9"/>
  <c r="S14" i="9"/>
  <c r="Y14" i="9"/>
  <c r="X14" i="9"/>
  <c r="W14" i="9"/>
  <c r="V14" i="9"/>
  <c r="U14" i="9"/>
  <c r="X20" i="9"/>
  <c r="T47" i="9"/>
  <c r="S60" i="9"/>
  <c r="Y72" i="9"/>
  <c r="T127" i="9"/>
  <c r="U127" i="9"/>
  <c r="V127" i="9"/>
  <c r="X127" i="9"/>
  <c r="Y127" i="9"/>
  <c r="W127" i="9"/>
  <c r="S127" i="9"/>
  <c r="P11" i="9"/>
  <c r="V11" i="9" s="1"/>
  <c r="AM39" i="9"/>
  <c r="L43" i="17"/>
  <c r="AM31" i="9"/>
  <c r="AK45" i="9"/>
  <c r="AM45" i="9"/>
  <c r="AM29" i="9"/>
  <c r="AM46" i="9"/>
  <c r="AM42" i="9"/>
  <c r="AM37" i="9"/>
  <c r="AM28" i="9"/>
  <c r="AK46" i="9"/>
  <c r="AK39" i="9"/>
  <c r="AL42" i="9"/>
  <c r="AL43" i="9"/>
  <c r="J9" i="11"/>
  <c r="AK42" i="9"/>
  <c r="AL45" i="9"/>
  <c r="AK43" i="9"/>
  <c r="AL46" i="9"/>
  <c r="AL39" i="9"/>
  <c r="R25" i="9"/>
  <c r="AK37" i="9"/>
  <c r="J37" i="10"/>
  <c r="L37" i="10" s="1"/>
  <c r="R14" i="9"/>
  <c r="L7" i="11"/>
  <c r="J15" i="12"/>
  <c r="P19" i="9"/>
  <c r="S19" i="9" s="1"/>
  <c r="J20" i="17"/>
  <c r="L20" i="17" s="1"/>
  <c r="P36" i="9"/>
  <c r="R36" i="9" s="1"/>
  <c r="J66" i="17"/>
  <c r="I116" i="10"/>
  <c r="J116" i="10" s="1"/>
  <c r="J193" i="11"/>
  <c r="J53" i="10"/>
  <c r="I151" i="17"/>
  <c r="J151" i="17" s="1"/>
  <c r="J173" i="11"/>
  <c r="L173" i="11" s="1"/>
  <c r="J113" i="17"/>
  <c r="P157" i="9"/>
  <c r="T157" i="9" s="1"/>
  <c r="P22" i="9"/>
  <c r="X22" i="9" s="1"/>
  <c r="J57" i="17"/>
  <c r="L57" i="17" s="1"/>
  <c r="J121" i="17"/>
  <c r="L121" i="17" s="1"/>
  <c r="I184" i="17"/>
  <c r="J184" i="17" s="1"/>
  <c r="P110" i="9"/>
  <c r="W110" i="9" s="1"/>
  <c r="J194" i="17"/>
  <c r="P178" i="9"/>
  <c r="U178" i="9" s="1"/>
  <c r="P32" i="9"/>
  <c r="T32" i="9" s="1"/>
  <c r="J64" i="17"/>
  <c r="L64" i="17" s="1"/>
  <c r="AK95" i="9"/>
  <c r="R64" i="9"/>
  <c r="AK122" i="9"/>
  <c r="L109" i="11"/>
  <c r="L137" i="11"/>
  <c r="L156" i="11"/>
  <c r="L144" i="11"/>
  <c r="L8" i="17"/>
  <c r="J152" i="17"/>
  <c r="L152" i="17" s="1"/>
  <c r="I183" i="17"/>
  <c r="J183" i="17" s="1"/>
  <c r="I24" i="11"/>
  <c r="J24" i="11" s="1"/>
  <c r="R29" i="9"/>
  <c r="P126" i="9"/>
  <c r="X126" i="9" s="1"/>
  <c r="L158" i="11"/>
  <c r="L52" i="10"/>
  <c r="J11" i="12"/>
  <c r="J79" i="17"/>
  <c r="I96" i="17"/>
  <c r="J96" i="17" s="1"/>
  <c r="I111" i="10"/>
  <c r="J111" i="10" s="1"/>
  <c r="L111" i="10" s="1"/>
  <c r="R47" i="9"/>
  <c r="P78" i="9"/>
  <c r="S78" i="9" s="1"/>
  <c r="R146" i="9"/>
  <c r="L174" i="11"/>
  <c r="L31" i="10"/>
  <c r="J189" i="17"/>
  <c r="L32" i="10"/>
  <c r="I70" i="11"/>
  <c r="J70" i="11" s="1"/>
  <c r="R45" i="9"/>
  <c r="P81" i="9"/>
  <c r="AK81" i="9" s="1"/>
  <c r="R129" i="9"/>
  <c r="I37" i="17"/>
  <c r="J37" i="17" s="1"/>
  <c r="I83" i="10"/>
  <c r="J83" i="10" s="1"/>
  <c r="L83" i="10" s="1"/>
  <c r="J29" i="11"/>
  <c r="R31" i="9"/>
  <c r="P57" i="9"/>
  <c r="U57" i="9" s="1"/>
  <c r="R104" i="9"/>
  <c r="P118" i="9"/>
  <c r="X118" i="9" s="1"/>
  <c r="L148" i="11"/>
  <c r="L152" i="11"/>
  <c r="J47" i="17"/>
  <c r="L47" i="17" s="1"/>
  <c r="I20" i="11"/>
  <c r="J20" i="11" s="1"/>
  <c r="I58" i="10"/>
  <c r="J58" i="10" s="1"/>
  <c r="L36" i="11"/>
  <c r="L7" i="10"/>
  <c r="L17" i="17"/>
  <c r="L188" i="11"/>
  <c r="L55" i="10"/>
  <c r="I84" i="17"/>
  <c r="J84" i="17" s="1"/>
  <c r="I22" i="11"/>
  <c r="J22" i="11" s="1"/>
  <c r="I39" i="10"/>
  <c r="J39" i="10" s="1"/>
  <c r="L39" i="10" s="1"/>
  <c r="J104" i="11"/>
  <c r="I59" i="11"/>
  <c r="J59" i="11" s="1"/>
  <c r="I34" i="11"/>
  <c r="J34" i="11" s="1"/>
  <c r="J137" i="17"/>
  <c r="L137" i="17" s="1"/>
  <c r="I100" i="17"/>
  <c r="J100" i="17" s="1"/>
  <c r="J60" i="11"/>
  <c r="I178" i="17"/>
  <c r="J178" i="17" s="1"/>
  <c r="I168" i="17"/>
  <c r="J168" i="17" s="1"/>
  <c r="I172" i="17"/>
  <c r="J172" i="17" s="1"/>
  <c r="I176" i="17"/>
  <c r="J176" i="17" s="1"/>
  <c r="L176" i="17" s="1"/>
  <c r="J136" i="17"/>
  <c r="L136" i="17" s="1"/>
  <c r="I44" i="17"/>
  <c r="J44" i="17" s="1"/>
  <c r="I102" i="17"/>
  <c r="J102" i="17" s="1"/>
  <c r="I60" i="17"/>
  <c r="J60" i="17" s="1"/>
  <c r="J13" i="17"/>
  <c r="J33" i="17"/>
  <c r="I22" i="17"/>
  <c r="J22" i="17" s="1"/>
  <c r="I54" i="17"/>
  <c r="J54" i="17" s="1"/>
  <c r="L54" i="17" s="1"/>
  <c r="I14" i="17"/>
  <c r="J14" i="17" s="1"/>
  <c r="L14" i="17" s="1"/>
  <c r="I38" i="17"/>
  <c r="J38" i="17" s="1"/>
  <c r="I114" i="17"/>
  <c r="J114" i="17" s="1"/>
  <c r="L114" i="17" s="1"/>
  <c r="I27" i="17"/>
  <c r="J27" i="17" s="1"/>
  <c r="J21" i="17"/>
  <c r="L21" i="17" s="1"/>
  <c r="J35" i="17"/>
  <c r="J58" i="17"/>
  <c r="L58" i="17" s="1"/>
  <c r="J55" i="17"/>
  <c r="L55" i="17" s="1"/>
  <c r="J31" i="17"/>
  <c r="J15" i="17"/>
  <c r="J19" i="17"/>
  <c r="J23" i="17"/>
  <c r="J29" i="17"/>
  <c r="J41" i="17"/>
  <c r="J59" i="12"/>
  <c r="J23" i="12"/>
  <c r="J35" i="12"/>
  <c r="J19" i="12"/>
  <c r="J43" i="12"/>
  <c r="J149" i="12"/>
  <c r="J27" i="12"/>
  <c r="J153" i="12"/>
  <c r="L36" i="10"/>
  <c r="L41" i="10"/>
  <c r="I89" i="10"/>
  <c r="J89" i="10" s="1"/>
  <c r="L89" i="10" s="1"/>
  <c r="J109" i="10"/>
  <c r="L109" i="10" s="1"/>
  <c r="L28" i="10"/>
  <c r="J66" i="10"/>
  <c r="L66" i="10" s="1"/>
  <c r="I46" i="10"/>
  <c r="J46" i="10" s="1"/>
  <c r="L46" i="10" s="1"/>
  <c r="I20" i="10"/>
  <c r="J20" i="10" s="1"/>
  <c r="L20" i="10" s="1"/>
  <c r="I49" i="10"/>
  <c r="J49" i="10" s="1"/>
  <c r="L49" i="10" s="1"/>
  <c r="J27" i="10"/>
  <c r="L27" i="10" s="1"/>
  <c r="J48" i="10"/>
  <c r="L48" i="10" s="1"/>
  <c r="I101" i="10"/>
  <c r="J101" i="10" s="1"/>
  <c r="L101" i="10" s="1"/>
  <c r="J86" i="10"/>
  <c r="J47" i="10"/>
  <c r="L47" i="10" s="1"/>
  <c r="J21" i="10"/>
  <c r="L21" i="10" s="1"/>
  <c r="I51" i="10"/>
  <c r="J51" i="10" s="1"/>
  <c r="J65" i="10"/>
  <c r="L65" i="10" s="1"/>
  <c r="J11" i="10"/>
  <c r="L11" i="10" s="1"/>
  <c r="J35" i="10"/>
  <c r="L35" i="10" s="1"/>
  <c r="J74" i="10"/>
  <c r="J107" i="10"/>
  <c r="L107" i="10" s="1"/>
  <c r="I112" i="10"/>
  <c r="J112" i="10" s="1"/>
  <c r="L112" i="10" s="1"/>
  <c r="I85" i="10"/>
  <c r="J85" i="10" s="1"/>
  <c r="I141" i="10"/>
  <c r="J141" i="10" s="1"/>
  <c r="L141" i="10" s="1"/>
  <c r="J38" i="10"/>
  <c r="L38" i="10" s="1"/>
  <c r="I131" i="10"/>
  <c r="J131" i="10" s="1"/>
  <c r="L131" i="10" s="1"/>
  <c r="I114" i="10"/>
  <c r="J114" i="10" s="1"/>
  <c r="L114" i="10" s="1"/>
  <c r="J15" i="10"/>
  <c r="L15" i="10" s="1"/>
  <c r="I43" i="10"/>
  <c r="J43" i="10" s="1"/>
  <c r="L43" i="10" s="1"/>
  <c r="J57" i="10"/>
  <c r="L57" i="10" s="1"/>
  <c r="I13" i="10"/>
  <c r="J13" i="10" s="1"/>
  <c r="L13" i="10" s="1"/>
  <c r="J73" i="10"/>
  <c r="L73" i="10" s="1"/>
  <c r="J157" i="10"/>
  <c r="L157" i="10" s="1"/>
  <c r="J147" i="10"/>
  <c r="L147" i="10" s="1"/>
  <c r="I163" i="10"/>
  <c r="J163" i="10" s="1"/>
  <c r="J88" i="10"/>
  <c r="J61" i="10"/>
  <c r="L61" i="10" s="1"/>
  <c r="J87" i="10"/>
  <c r="L87" i="10" s="1"/>
  <c r="I25" i="10"/>
  <c r="J25" i="10" s="1"/>
  <c r="L25" i="10" s="1"/>
  <c r="I33" i="10"/>
  <c r="J33" i="10" s="1"/>
  <c r="L33" i="10" s="1"/>
  <c r="I17" i="10"/>
  <c r="J17" i="10" s="1"/>
  <c r="L17" i="10" s="1"/>
  <c r="J69" i="10"/>
  <c r="L69" i="10" s="1"/>
  <c r="I90" i="10"/>
  <c r="J90" i="10" s="1"/>
  <c r="L90" i="10" s="1"/>
  <c r="I44" i="10"/>
  <c r="J44" i="10" s="1"/>
  <c r="L44" i="10" s="1"/>
  <c r="J22" i="10"/>
  <c r="L22" i="10" s="1"/>
  <c r="I59" i="10"/>
  <c r="J59" i="10" s="1"/>
  <c r="L59" i="10" s="1"/>
  <c r="I24" i="10"/>
  <c r="J24" i="10" s="1"/>
  <c r="L24" i="10" s="1"/>
  <c r="I62" i="10"/>
  <c r="J62" i="10" s="1"/>
  <c r="L62" i="10" s="1"/>
  <c r="I91" i="10"/>
  <c r="J91" i="10" s="1"/>
  <c r="L91" i="10" s="1"/>
  <c r="I45" i="10"/>
  <c r="J45" i="10" s="1"/>
  <c r="L45" i="10" s="1"/>
  <c r="I77" i="10"/>
  <c r="J77" i="10" s="1"/>
  <c r="L77" i="10" s="1"/>
  <c r="J54" i="10"/>
  <c r="L54" i="10" s="1"/>
  <c r="I115" i="10"/>
  <c r="J115" i="10" s="1"/>
  <c r="L115" i="10" s="1"/>
  <c r="J95" i="10"/>
  <c r="I99" i="10"/>
  <c r="J99" i="10" s="1"/>
  <c r="L99" i="10" s="1"/>
  <c r="I98" i="10"/>
  <c r="J98" i="10" s="1"/>
  <c r="L98" i="10" s="1"/>
  <c r="J70" i="10"/>
  <c r="I125" i="10"/>
  <c r="J125" i="10" s="1"/>
  <c r="L125" i="10" s="1"/>
  <c r="I103" i="10"/>
  <c r="J103" i="10" s="1"/>
  <c r="L103" i="10" s="1"/>
  <c r="I29" i="10"/>
  <c r="J29" i="10" s="1"/>
  <c r="L29" i="10" s="1"/>
  <c r="L160" i="11"/>
  <c r="J132" i="11"/>
  <c r="L132" i="11" s="1"/>
  <c r="J57" i="11"/>
  <c r="J53" i="11"/>
  <c r="J30" i="11"/>
  <c r="I123" i="11"/>
  <c r="J123" i="11" s="1"/>
  <c r="L123" i="11" s="1"/>
  <c r="J31" i="11"/>
  <c r="J90" i="11"/>
  <c r="J33" i="11"/>
  <c r="J38" i="11"/>
  <c r="J112" i="11"/>
  <c r="L112" i="11" s="1"/>
  <c r="J89" i="11"/>
  <c r="I73" i="11"/>
  <c r="J73" i="11" s="1"/>
  <c r="I136" i="11"/>
  <c r="J136" i="11" s="1"/>
  <c r="L136" i="11" s="1"/>
  <c r="J47" i="11"/>
  <c r="J39" i="11"/>
  <c r="J61" i="11"/>
  <c r="I55" i="11"/>
  <c r="J55" i="11" s="1"/>
  <c r="I110" i="11"/>
  <c r="J110" i="11" s="1"/>
  <c r="L110" i="11" s="1"/>
  <c r="I114" i="11"/>
  <c r="J114" i="11" s="1"/>
  <c r="L114" i="11" s="1"/>
  <c r="I113" i="11"/>
  <c r="J113" i="11" s="1"/>
  <c r="I126" i="11"/>
  <c r="J126" i="11" s="1"/>
  <c r="L126" i="11" s="1"/>
  <c r="J54" i="11"/>
  <c r="J8" i="11"/>
  <c r="J41" i="11"/>
  <c r="I101" i="11"/>
  <c r="J101" i="11" s="1"/>
  <c r="J46" i="11"/>
  <c r="I138" i="11"/>
  <c r="J138" i="11" s="1"/>
  <c r="L138" i="11" s="1"/>
  <c r="I105" i="11"/>
  <c r="J105" i="11" s="1"/>
  <c r="J93" i="11"/>
  <c r="J122" i="11"/>
  <c r="L122" i="11" s="1"/>
  <c r="I107" i="11"/>
  <c r="J107" i="11" s="1"/>
  <c r="L107" i="11" s="1"/>
  <c r="I134" i="11"/>
  <c r="J134" i="11" s="1"/>
  <c r="L134" i="11" s="1"/>
  <c r="I120" i="11"/>
  <c r="J120" i="11" s="1"/>
  <c r="L120" i="11" s="1"/>
  <c r="J6" i="11"/>
  <c r="L6" i="11" s="1"/>
  <c r="I49" i="11"/>
  <c r="J49" i="11" s="1"/>
  <c r="J56" i="11"/>
  <c r="J77" i="11"/>
  <c r="J81" i="11"/>
  <c r="I121" i="11"/>
  <c r="J121" i="11" s="1"/>
  <c r="L121" i="11" s="1"/>
  <c r="J106" i="11"/>
  <c r="I115" i="11"/>
  <c r="J115" i="11" s="1"/>
  <c r="I118" i="11"/>
  <c r="J118" i="11" s="1"/>
  <c r="L118" i="11" s="1"/>
  <c r="AL86" i="9"/>
  <c r="R119" i="9"/>
  <c r="AL119" i="9"/>
  <c r="AK119" i="9"/>
  <c r="AL116" i="9"/>
  <c r="AL102" i="9"/>
  <c r="AL111" i="9"/>
  <c r="AK111" i="9"/>
  <c r="R111" i="9"/>
  <c r="R75" i="9"/>
  <c r="AL69" i="9"/>
  <c r="O27" i="9"/>
  <c r="P27" i="9" s="1"/>
  <c r="AM27" i="9" s="1"/>
  <c r="O154" i="9"/>
  <c r="P154" i="9" s="1"/>
  <c r="Y154" i="9" s="1"/>
  <c r="R69" i="9"/>
  <c r="R6" i="9"/>
  <c r="R50" i="9"/>
  <c r="R76" i="9"/>
  <c r="AL94" i="9"/>
  <c r="AK87" i="9"/>
  <c r="AK103" i="9"/>
  <c r="R132" i="9"/>
  <c r="O162" i="9"/>
  <c r="P162" i="9" s="1"/>
  <c r="W162" i="9" s="1"/>
  <c r="R8" i="9"/>
  <c r="R43" i="9"/>
  <c r="R46" i="9"/>
  <c r="AK89" i="9"/>
  <c r="R118" i="9"/>
  <c r="AK102" i="9"/>
  <c r="AK110" i="9"/>
  <c r="R115" i="9"/>
  <c r="AL122" i="9"/>
  <c r="AL76" i="9"/>
  <c r="R7" i="9"/>
  <c r="P35" i="9"/>
  <c r="T35" i="9" s="1"/>
  <c r="R94" i="9"/>
  <c r="R110" i="9"/>
  <c r="AL110" i="9"/>
  <c r="AL129" i="9"/>
  <c r="AL143" i="9"/>
  <c r="AK64" i="9"/>
  <c r="O148" i="9"/>
  <c r="P148" i="9" s="1"/>
  <c r="X148" i="9" s="1"/>
  <c r="R11" i="9"/>
  <c r="R102" i="9"/>
  <c r="AK132" i="9"/>
  <c r="P140" i="9"/>
  <c r="S140" i="9" s="1"/>
  <c r="O190" i="9"/>
  <c r="P190" i="9" s="1"/>
  <c r="U190" i="9" s="1"/>
  <c r="AK75" i="9"/>
  <c r="R122" i="9"/>
  <c r="P192" i="9"/>
  <c r="T192" i="9" s="1"/>
  <c r="O198" i="9"/>
  <c r="P198" i="9" s="1"/>
  <c r="X198" i="9" s="1"/>
  <c r="O189" i="9"/>
  <c r="P189" i="9" s="1"/>
  <c r="S189" i="9" s="1"/>
  <c r="R28" i="9"/>
  <c r="R20" i="9"/>
  <c r="R5" i="9"/>
  <c r="R22" i="9"/>
  <c r="AL62" i="9"/>
  <c r="R62" i="9"/>
  <c r="P77" i="9"/>
  <c r="W77" i="9" s="1"/>
  <c r="R72" i="9"/>
  <c r="AL72" i="9"/>
  <c r="AK72" i="9"/>
  <c r="AK97" i="9"/>
  <c r="R97" i="9"/>
  <c r="AL97" i="9"/>
  <c r="AL74" i="9"/>
  <c r="AK74" i="9"/>
  <c r="R74" i="9"/>
  <c r="AL130" i="9"/>
  <c r="R130" i="9"/>
  <c r="AL100" i="9"/>
  <c r="O41" i="9"/>
  <c r="P41" i="9" s="1"/>
  <c r="AK41" i="9" s="1"/>
  <c r="P38" i="9"/>
  <c r="AK38" i="9" s="1"/>
  <c r="R135" i="9"/>
  <c r="AK135" i="9"/>
  <c r="AL135" i="9"/>
  <c r="R23" i="9"/>
  <c r="AK59" i="9"/>
  <c r="AL65" i="9"/>
  <c r="R65" i="9"/>
  <c r="AK99" i="9"/>
  <c r="R99" i="9"/>
  <c r="AL99" i="9"/>
  <c r="AK92" i="9"/>
  <c r="R92" i="9"/>
  <c r="AK112" i="9"/>
  <c r="O26" i="9"/>
  <c r="P26" i="9" s="1"/>
  <c r="S26" i="9" s="1"/>
  <c r="R17" i="9"/>
  <c r="R42" i="9"/>
  <c r="R54" i="9"/>
  <c r="AL124" i="9"/>
  <c r="AK124" i="9"/>
  <c r="R124" i="9"/>
  <c r="R141" i="9"/>
  <c r="AL141" i="9"/>
  <c r="AK141" i="9"/>
  <c r="R149" i="9"/>
  <c r="AL59" i="9"/>
  <c r="O71" i="9"/>
  <c r="P71" i="9" s="1"/>
  <c r="X71" i="9" s="1"/>
  <c r="R52" i="9"/>
  <c r="R15" i="9"/>
  <c r="R12" i="9"/>
  <c r="O30" i="9"/>
  <c r="P30" i="9" s="1"/>
  <c r="V30" i="9" s="1"/>
  <c r="AL60" i="9"/>
  <c r="R60" i="9"/>
  <c r="AL82" i="9"/>
  <c r="R82" i="9"/>
  <c r="AK82" i="9"/>
  <c r="R151" i="9"/>
  <c r="AL151" i="9"/>
  <c r="O117" i="9"/>
  <c r="P117" i="9" s="1"/>
  <c r="T117" i="9" s="1"/>
  <c r="O18" i="9"/>
  <c r="P18" i="9" s="1"/>
  <c r="W18" i="9" s="1"/>
  <c r="O68" i="9"/>
  <c r="P68" i="9" s="1"/>
  <c r="W68" i="9" s="1"/>
  <c r="R81" i="9"/>
  <c r="AL81" i="9"/>
  <c r="AL92" i="9"/>
  <c r="AL84" i="9"/>
  <c r="AK77" i="9"/>
  <c r="R134" i="9"/>
  <c r="AL134" i="9"/>
  <c r="AK115" i="9"/>
  <c r="R142" i="9"/>
  <c r="AL98" i="9"/>
  <c r="P161" i="9"/>
  <c r="X161" i="9" s="1"/>
  <c r="AK104" i="9"/>
  <c r="AL131" i="9"/>
  <c r="AL104" i="9"/>
  <c r="AK98" i="9"/>
  <c r="AL63" i="9"/>
  <c r="O56" i="9"/>
  <c r="P56" i="9" s="1"/>
  <c r="Y56" i="9" s="1"/>
  <c r="R73" i="9"/>
  <c r="AL73" i="9"/>
  <c r="AK58" i="9"/>
  <c r="P101" i="9"/>
  <c r="Y101" i="9" s="1"/>
  <c r="R106" i="9"/>
  <c r="AK116" i="9"/>
  <c r="R147" i="9"/>
  <c r="P160" i="9"/>
  <c r="V160" i="9" s="1"/>
  <c r="AL147" i="9"/>
  <c r="P24" i="9"/>
  <c r="W24" i="9" s="1"/>
  <c r="AL67" i="9"/>
  <c r="P80" i="9"/>
  <c r="AK80" i="9" s="1"/>
  <c r="AK78" i="9"/>
  <c r="P83" i="9"/>
  <c r="AK83" i="9" s="1"/>
  <c r="P109" i="9"/>
  <c r="X109" i="9" s="1"/>
  <c r="AL83" i="9"/>
  <c r="AL103" i="9"/>
  <c r="P133" i="9"/>
  <c r="Y133" i="9" s="1"/>
  <c r="AL75" i="9"/>
  <c r="R156" i="9"/>
  <c r="AK100" i="9"/>
  <c r="O169" i="9"/>
  <c r="P169" i="9" s="1"/>
  <c r="W169" i="9" s="1"/>
  <c r="AK134" i="9"/>
  <c r="AK147" i="9"/>
  <c r="P184" i="9"/>
  <c r="Y184" i="9" s="1"/>
  <c r="R150" i="9"/>
  <c r="O121" i="9"/>
  <c r="P121" i="9" s="1"/>
  <c r="V121" i="9" s="1"/>
  <c r="AL77" i="9"/>
  <c r="P114" i="9"/>
  <c r="Y114" i="9" s="1"/>
  <c r="R100" i="9"/>
  <c r="O145" i="9"/>
  <c r="P145" i="9" s="1"/>
  <c r="X145" i="9" s="1"/>
  <c r="AK126" i="9"/>
  <c r="P136" i="9"/>
  <c r="S136" i="9" s="1"/>
  <c r="O108" i="9"/>
  <c r="P108" i="9" s="1"/>
  <c r="W108" i="9" s="1"/>
  <c r="AL139" i="9"/>
  <c r="P66" i="9"/>
  <c r="AL66" i="9" s="1"/>
  <c r="P34" i="9"/>
  <c r="AM34" i="9" s="1"/>
  <c r="P9" i="9"/>
  <c r="W9" i="9" s="1"/>
  <c r="R39" i="9"/>
  <c r="P53" i="9"/>
  <c r="T53" i="9" s="1"/>
  <c r="P13" i="9"/>
  <c r="Y13" i="9" s="1"/>
  <c r="AK76" i="9"/>
  <c r="AL78" i="9"/>
  <c r="AK86" i="9"/>
  <c r="AK69" i="9"/>
  <c r="R84" i="9"/>
  <c r="AL112" i="9"/>
  <c r="AL95" i="9"/>
  <c r="AL106" i="9"/>
  <c r="AK107" i="9"/>
  <c r="P105" i="9"/>
  <c r="V105" i="9" s="1"/>
  <c r="P137" i="9"/>
  <c r="X137" i="9" s="1"/>
  <c r="AK113" i="9"/>
  <c r="R138" i="9"/>
  <c r="P168" i="9"/>
  <c r="T168" i="9" s="1"/>
  <c r="P44" i="9"/>
  <c r="AK44" i="9" s="1"/>
  <c r="P48" i="9"/>
  <c r="AL91" i="9"/>
  <c r="P96" i="9"/>
  <c r="V96" i="9" s="1"/>
  <c r="R78" i="9"/>
  <c r="P88" i="9"/>
  <c r="X88" i="9" s="1"/>
  <c r="O79" i="9"/>
  <c r="P79" i="9" s="1"/>
  <c r="W79" i="9" s="1"/>
  <c r="R126" i="9"/>
  <c r="R87" i="9"/>
  <c r="AL107" i="9"/>
  <c r="P123" i="9"/>
  <c r="R123" i="9" s="1"/>
  <c r="R107" i="9"/>
  <c r="R112" i="9"/>
  <c r="AL126" i="9"/>
  <c r="AK129" i="9"/>
  <c r="R153" i="9"/>
  <c r="P174" i="9"/>
  <c r="V174" i="9" s="1"/>
  <c r="R113" i="9"/>
  <c r="AL138" i="9"/>
  <c r="R131" i="9"/>
  <c r="R155" i="9"/>
  <c r="O144" i="9"/>
  <c r="P144" i="9" s="1"/>
  <c r="Y144" i="9" s="1"/>
  <c r="P10" i="9"/>
  <c r="V10" i="9" s="1"/>
  <c r="P49" i="9"/>
  <c r="P33" i="9"/>
  <c r="S33" i="9" s="1"/>
  <c r="O16" i="9"/>
  <c r="P16" i="9" s="1"/>
  <c r="U16" i="9" s="1"/>
  <c r="AK63" i="9"/>
  <c r="P61" i="9"/>
  <c r="Y61" i="9" s="1"/>
  <c r="AK73" i="9"/>
  <c r="O40" i="9"/>
  <c r="P40" i="9" s="1"/>
  <c r="AL40" i="9" s="1"/>
  <c r="P93" i="9"/>
  <c r="Y93" i="9" s="1"/>
  <c r="R63" i="9"/>
  <c r="AK90" i="9"/>
  <c r="AL89" i="9"/>
  <c r="R90" i="9"/>
  <c r="AK91" i="9"/>
  <c r="AK105" i="9"/>
  <c r="R77" i="9"/>
  <c r="R98" i="9"/>
  <c r="AK84" i="9"/>
  <c r="O125" i="9"/>
  <c r="P125" i="9" s="1"/>
  <c r="T125" i="9" s="1"/>
  <c r="AL132" i="9"/>
  <c r="AL115" i="9"/>
  <c r="AK139" i="9"/>
  <c r="O177" i="9"/>
  <c r="P177" i="9" s="1"/>
  <c r="W177" i="9" s="1"/>
  <c r="AL113" i="9"/>
  <c r="R139" i="9"/>
  <c r="AK131" i="9"/>
  <c r="AL142" i="9"/>
  <c r="P152" i="9"/>
  <c r="R152" i="9" s="1"/>
  <c r="R116" i="9"/>
  <c r="S24" i="18"/>
  <c r="F4" i="17"/>
  <c r="L4" i="17" s="1"/>
  <c r="H4" i="17"/>
  <c r="A25" i="16"/>
  <c r="X3" i="9"/>
  <c r="W3" i="9"/>
  <c r="V3" i="9"/>
  <c r="U3" i="9"/>
  <c r="T3" i="9"/>
  <c r="S3" i="9"/>
  <c r="F24" i="16"/>
  <c r="E24" i="16"/>
  <c r="D24" i="16"/>
  <c r="C24" i="16"/>
  <c r="A24" i="16"/>
  <c r="B68" i="14"/>
  <c r="B67" i="14"/>
  <c r="U49" i="9" l="1"/>
  <c r="AL49" i="9"/>
  <c r="AK49" i="9"/>
  <c r="AM49" i="9"/>
  <c r="S48" i="9"/>
  <c r="AL48" i="9"/>
  <c r="AK48" i="9"/>
  <c r="AM48" i="9"/>
  <c r="Y33" i="9"/>
  <c r="V48" i="9"/>
  <c r="Y118" i="9"/>
  <c r="X108" i="9"/>
  <c r="V162" i="9"/>
  <c r="S137" i="9"/>
  <c r="Y81" i="9"/>
  <c r="W96" i="9"/>
  <c r="T56" i="9"/>
  <c r="V49" i="9"/>
  <c r="U9" i="9"/>
  <c r="U157" i="9"/>
  <c r="Y34" i="9"/>
  <c r="V125" i="9"/>
  <c r="Y121" i="9"/>
  <c r="V68" i="9"/>
  <c r="T38" i="9"/>
  <c r="Y22" i="9"/>
  <c r="S154" i="9"/>
  <c r="S126" i="9"/>
  <c r="S10" i="9"/>
  <c r="T16" i="9"/>
  <c r="Y78" i="9"/>
  <c r="Y71" i="9"/>
  <c r="W174" i="9"/>
  <c r="U140" i="9"/>
  <c r="T26" i="9"/>
  <c r="W123" i="9"/>
  <c r="X61" i="9"/>
  <c r="Y66" i="9"/>
  <c r="U35" i="9"/>
  <c r="W41" i="9"/>
  <c r="T57" i="9"/>
  <c r="T44" i="9"/>
  <c r="S114" i="9"/>
  <c r="Y198" i="9"/>
  <c r="W160" i="9"/>
  <c r="U168" i="9"/>
  <c r="V178" i="9"/>
  <c r="V117" i="9"/>
  <c r="X24" i="9"/>
  <c r="Y161" i="9"/>
  <c r="Y105" i="9"/>
  <c r="X40" i="9"/>
  <c r="X80" i="9"/>
  <c r="T13" i="9"/>
  <c r="T19" i="9"/>
  <c r="X11" i="9"/>
  <c r="Y79" i="9"/>
  <c r="T189" i="9"/>
  <c r="U109" i="9"/>
  <c r="S148" i="9"/>
  <c r="T136" i="9"/>
  <c r="T36" i="9"/>
  <c r="W32" i="9"/>
  <c r="S93" i="9"/>
  <c r="S184" i="9"/>
  <c r="U192" i="9"/>
  <c r="Y152" i="9"/>
  <c r="S144" i="9"/>
  <c r="X110" i="9"/>
  <c r="S145" i="9"/>
  <c r="S101" i="9"/>
  <c r="Y88" i="9"/>
  <c r="X77" i="9"/>
  <c r="W30" i="9"/>
  <c r="W48" i="9"/>
  <c r="V118" i="9"/>
  <c r="Y108" i="9"/>
  <c r="X162" i="9"/>
  <c r="S133" i="9"/>
  <c r="S81" i="9"/>
  <c r="X96" i="9"/>
  <c r="V18" i="9"/>
  <c r="U56" i="9"/>
  <c r="T49" i="9"/>
  <c r="X9" i="9"/>
  <c r="X33" i="9"/>
  <c r="V157" i="9"/>
  <c r="X34" i="9"/>
  <c r="W125" i="9"/>
  <c r="U38" i="9"/>
  <c r="S22" i="9"/>
  <c r="T154" i="9"/>
  <c r="S27" i="9"/>
  <c r="Y10" i="9"/>
  <c r="W16" i="9"/>
  <c r="U68" i="9"/>
  <c r="S71" i="9"/>
  <c r="X174" i="9"/>
  <c r="V140" i="9"/>
  <c r="U26" i="9"/>
  <c r="X177" i="9"/>
  <c r="X123" i="9"/>
  <c r="S61" i="9"/>
  <c r="S66" i="9"/>
  <c r="V35" i="9"/>
  <c r="X169" i="9"/>
  <c r="W57" i="9"/>
  <c r="V33" i="9"/>
  <c r="T114" i="9"/>
  <c r="S198" i="9"/>
  <c r="X160" i="9"/>
  <c r="V168" i="9"/>
  <c r="W178" i="9"/>
  <c r="W117" i="9"/>
  <c r="Y24" i="9"/>
  <c r="S161" i="9"/>
  <c r="W105" i="9"/>
  <c r="Y40" i="9"/>
  <c r="X83" i="9"/>
  <c r="U13" i="9"/>
  <c r="U19" i="9"/>
  <c r="Y11" i="9"/>
  <c r="W81" i="9"/>
  <c r="U189" i="9"/>
  <c r="V190" i="9"/>
  <c r="T148" i="9"/>
  <c r="U136" i="9"/>
  <c r="U53" i="9"/>
  <c r="V32" i="9"/>
  <c r="T93" i="9"/>
  <c r="T184" i="9"/>
  <c r="S152" i="9"/>
  <c r="T144" i="9"/>
  <c r="S110" i="9"/>
  <c r="Y145" i="9"/>
  <c r="S88" i="9"/>
  <c r="Y77" i="9"/>
  <c r="R32" i="9"/>
  <c r="W44" i="9"/>
  <c r="X30" i="9"/>
  <c r="X48" i="9"/>
  <c r="S118" i="9"/>
  <c r="S108" i="9"/>
  <c r="Y162" i="9"/>
  <c r="T137" i="9"/>
  <c r="T133" i="9"/>
  <c r="T81" i="9"/>
  <c r="Y18" i="9"/>
  <c r="S56" i="9"/>
  <c r="W49" i="9"/>
  <c r="Y9" i="9"/>
  <c r="X68" i="9"/>
  <c r="W157" i="9"/>
  <c r="S34" i="9"/>
  <c r="W121" i="9"/>
  <c r="W33" i="9"/>
  <c r="V38" i="9"/>
  <c r="T22" i="9"/>
  <c r="U154" i="9"/>
  <c r="V126" i="9"/>
  <c r="T27" i="9"/>
  <c r="T10" i="9"/>
  <c r="V16" i="9"/>
  <c r="T71" i="9"/>
  <c r="T140" i="9"/>
  <c r="W26" i="9"/>
  <c r="Y177" i="9"/>
  <c r="Y123" i="9"/>
  <c r="T61" i="9"/>
  <c r="T66" i="9"/>
  <c r="Y41" i="9"/>
  <c r="Y169" i="9"/>
  <c r="X57" i="9"/>
  <c r="U114" i="9"/>
  <c r="Y160" i="9"/>
  <c r="W168" i="9"/>
  <c r="X178" i="9"/>
  <c r="U117" i="9"/>
  <c r="S24" i="9"/>
  <c r="T161" i="9"/>
  <c r="X105" i="9"/>
  <c r="Y80" i="9"/>
  <c r="Y83" i="9"/>
  <c r="V13" i="9"/>
  <c r="V19" i="9"/>
  <c r="W11" i="9"/>
  <c r="X79" i="9"/>
  <c r="V189" i="9"/>
  <c r="Y109" i="9"/>
  <c r="W190" i="9"/>
  <c r="U148" i="9"/>
  <c r="U36" i="9"/>
  <c r="V53" i="9"/>
  <c r="X32" i="9"/>
  <c r="U93" i="9"/>
  <c r="W192" i="9"/>
  <c r="T152" i="9"/>
  <c r="U144" i="9"/>
  <c r="V110" i="9"/>
  <c r="T101" i="9"/>
  <c r="T88" i="9"/>
  <c r="U78" i="9"/>
  <c r="S77" i="9"/>
  <c r="Y44" i="9"/>
  <c r="Y30" i="9"/>
  <c r="U48" i="9"/>
  <c r="U108" i="9"/>
  <c r="S162" i="9"/>
  <c r="U137" i="9"/>
  <c r="V133" i="9"/>
  <c r="Y96" i="9"/>
  <c r="X18" i="9"/>
  <c r="V56" i="9"/>
  <c r="X49" i="9"/>
  <c r="S9" i="9"/>
  <c r="Y68" i="9"/>
  <c r="X157" i="9"/>
  <c r="U125" i="9"/>
  <c r="X121" i="9"/>
  <c r="W38" i="9"/>
  <c r="U22" i="9"/>
  <c r="Y126" i="9"/>
  <c r="U27" i="9"/>
  <c r="U10" i="9"/>
  <c r="X16" i="9"/>
  <c r="U44" i="9"/>
  <c r="U71" i="9"/>
  <c r="Y174" i="9"/>
  <c r="W140" i="9"/>
  <c r="V26" i="9"/>
  <c r="S177" i="9"/>
  <c r="T123" i="9"/>
  <c r="U61" i="9"/>
  <c r="X35" i="9"/>
  <c r="X41" i="9"/>
  <c r="S169" i="9"/>
  <c r="Y57" i="9"/>
  <c r="T198" i="9"/>
  <c r="S160" i="9"/>
  <c r="Y178" i="9"/>
  <c r="X117" i="9"/>
  <c r="U24" i="9"/>
  <c r="U161" i="9"/>
  <c r="S40" i="9"/>
  <c r="S80" i="9"/>
  <c r="S83" i="9"/>
  <c r="W13" i="9"/>
  <c r="X19" i="9"/>
  <c r="S11" i="9"/>
  <c r="S79" i="9"/>
  <c r="W189" i="9"/>
  <c r="S109" i="9"/>
  <c r="X190" i="9"/>
  <c r="V148" i="9"/>
  <c r="V136" i="9"/>
  <c r="V81" i="9"/>
  <c r="V36" i="9"/>
  <c r="W53" i="9"/>
  <c r="Y32" i="9"/>
  <c r="U184" i="9"/>
  <c r="V192" i="9"/>
  <c r="U152" i="9"/>
  <c r="X144" i="9"/>
  <c r="T145" i="9"/>
  <c r="U101" i="9"/>
  <c r="U88" i="9"/>
  <c r="V78" i="9"/>
  <c r="T77" i="9"/>
  <c r="U81" i="9"/>
  <c r="S30" i="9"/>
  <c r="T118" i="9"/>
  <c r="V108" i="9"/>
  <c r="V137" i="9"/>
  <c r="W133" i="9"/>
  <c r="S96" i="9"/>
  <c r="S18" i="9"/>
  <c r="W56" i="9"/>
  <c r="Y49" i="9"/>
  <c r="S68" i="9"/>
  <c r="Y157" i="9"/>
  <c r="T34" i="9"/>
  <c r="X125" i="9"/>
  <c r="S121" i="9"/>
  <c r="X38" i="9"/>
  <c r="V22" i="9"/>
  <c r="V154" i="9"/>
  <c r="T126" i="9"/>
  <c r="V27" i="9"/>
  <c r="W10" i="9"/>
  <c r="Y16" i="9"/>
  <c r="V71" i="9"/>
  <c r="S174" i="9"/>
  <c r="X140" i="9"/>
  <c r="T177" i="9"/>
  <c r="U123" i="9"/>
  <c r="V66" i="9"/>
  <c r="W35" i="9"/>
  <c r="S41" i="9"/>
  <c r="T169" i="9"/>
  <c r="S57" i="9"/>
  <c r="V114" i="9"/>
  <c r="U198" i="9"/>
  <c r="X168" i="9"/>
  <c r="S44" i="9"/>
  <c r="S178" i="9"/>
  <c r="T24" i="9"/>
  <c r="V161" i="9"/>
  <c r="S105" i="9"/>
  <c r="V40" i="9"/>
  <c r="T80" i="9"/>
  <c r="U83" i="9"/>
  <c r="X13" i="9"/>
  <c r="W19" i="9"/>
  <c r="T79" i="9"/>
  <c r="X44" i="9"/>
  <c r="X189" i="9"/>
  <c r="T109" i="9"/>
  <c r="Y190" i="9"/>
  <c r="W148" i="9"/>
  <c r="W136" i="9"/>
  <c r="W36" i="9"/>
  <c r="Y53" i="9"/>
  <c r="V93" i="9"/>
  <c r="V184" i="9"/>
  <c r="X192" i="9"/>
  <c r="V152" i="9"/>
  <c r="V144" i="9"/>
  <c r="Y110" i="9"/>
  <c r="U145" i="9"/>
  <c r="W101" i="9"/>
  <c r="V88" i="9"/>
  <c r="X78" i="9"/>
  <c r="X81" i="9"/>
  <c r="U30" i="9"/>
  <c r="T48" i="9"/>
  <c r="T162" i="9"/>
  <c r="Y137" i="9"/>
  <c r="U133" i="9"/>
  <c r="T96" i="9"/>
  <c r="T18" i="9"/>
  <c r="X56" i="9"/>
  <c r="T9" i="9"/>
  <c r="T68" i="9"/>
  <c r="S157" i="9"/>
  <c r="U34" i="9"/>
  <c r="Y125" i="9"/>
  <c r="T121" i="9"/>
  <c r="W154" i="9"/>
  <c r="U126" i="9"/>
  <c r="X27" i="9"/>
  <c r="X10" i="9"/>
  <c r="S16" i="9"/>
  <c r="W71" i="9"/>
  <c r="T174" i="9"/>
  <c r="Y140" i="9"/>
  <c r="X26" i="9"/>
  <c r="U177" i="9"/>
  <c r="S123" i="9"/>
  <c r="W61" i="9"/>
  <c r="U66" i="9"/>
  <c r="Y35" i="9"/>
  <c r="U41" i="9"/>
  <c r="U169" i="9"/>
  <c r="W114" i="9"/>
  <c r="V198" i="9"/>
  <c r="T160" i="9"/>
  <c r="Y168" i="9"/>
  <c r="T178" i="9"/>
  <c r="Y117" i="9"/>
  <c r="T105" i="9"/>
  <c r="U40" i="9"/>
  <c r="U80" i="9"/>
  <c r="T83" i="9"/>
  <c r="S13" i="9"/>
  <c r="U11" i="9"/>
  <c r="U79" i="9"/>
  <c r="V109" i="9"/>
  <c r="S190" i="9"/>
  <c r="Y136" i="9"/>
  <c r="Y36" i="9"/>
  <c r="X53" i="9"/>
  <c r="S32" i="9"/>
  <c r="W93" i="9"/>
  <c r="W184" i="9"/>
  <c r="Y192" i="9"/>
  <c r="W152" i="9"/>
  <c r="W144" i="9"/>
  <c r="T110" i="9"/>
  <c r="V145" i="9"/>
  <c r="V101" i="9"/>
  <c r="W88" i="9"/>
  <c r="U77" i="9"/>
  <c r="V44" i="9"/>
  <c r="T30" i="9"/>
  <c r="Y48" i="9"/>
  <c r="W118" i="9"/>
  <c r="T108" i="9"/>
  <c r="U162" i="9"/>
  <c r="W137" i="9"/>
  <c r="X133" i="9"/>
  <c r="U96" i="9"/>
  <c r="U18" i="9"/>
  <c r="S49" i="9"/>
  <c r="V9" i="9"/>
  <c r="T78" i="9"/>
  <c r="W34" i="9"/>
  <c r="S125" i="9"/>
  <c r="U121" i="9"/>
  <c r="Y38" i="9"/>
  <c r="W22" i="9"/>
  <c r="X154" i="9"/>
  <c r="W126" i="9"/>
  <c r="W27" i="9"/>
  <c r="T33" i="9"/>
  <c r="U174" i="9"/>
  <c r="Y26" i="9"/>
  <c r="V177" i="9"/>
  <c r="V123" i="9"/>
  <c r="V61" i="9"/>
  <c r="W66" i="9"/>
  <c r="S35" i="9"/>
  <c r="V41" i="9"/>
  <c r="V169" i="9"/>
  <c r="V57" i="9"/>
  <c r="W78" i="9"/>
  <c r="X114" i="9"/>
  <c r="W198" i="9"/>
  <c r="U160" i="9"/>
  <c r="S168" i="9"/>
  <c r="S117" i="9"/>
  <c r="V24" i="9"/>
  <c r="W161" i="9"/>
  <c r="U105" i="9"/>
  <c r="T40" i="9"/>
  <c r="V80" i="9"/>
  <c r="V83" i="9"/>
  <c r="Y19" i="9"/>
  <c r="T11" i="9"/>
  <c r="V79" i="9"/>
  <c r="Y189" i="9"/>
  <c r="W109" i="9"/>
  <c r="T190" i="9"/>
  <c r="Y148" i="9"/>
  <c r="X136" i="9"/>
  <c r="X36" i="9"/>
  <c r="S53" i="9"/>
  <c r="U32" i="9"/>
  <c r="X93" i="9"/>
  <c r="X184" i="9"/>
  <c r="S192" i="9"/>
  <c r="X152" i="9"/>
  <c r="U110" i="9"/>
  <c r="W145" i="9"/>
  <c r="X101" i="9"/>
  <c r="V77" i="9"/>
  <c r="U33" i="9"/>
  <c r="V34" i="9"/>
  <c r="S38" i="9"/>
  <c r="Y27" i="9"/>
  <c r="X66" i="9"/>
  <c r="T41" i="9"/>
  <c r="W40" i="9"/>
  <c r="W80" i="9"/>
  <c r="W83" i="9"/>
  <c r="S36" i="9"/>
  <c r="AM41" i="9"/>
  <c r="AM35" i="9"/>
  <c r="AM44" i="9"/>
  <c r="AM40" i="9"/>
  <c r="AM32" i="9"/>
  <c r="AM38" i="9"/>
  <c r="AL38" i="9"/>
  <c r="AK40" i="9"/>
  <c r="AL41" i="9"/>
  <c r="AL44" i="9"/>
  <c r="R19" i="9"/>
  <c r="R9" i="9"/>
  <c r="R154" i="9"/>
  <c r="AK118" i="9"/>
  <c r="AK66" i="9"/>
  <c r="AL118" i="9"/>
  <c r="AK121" i="9"/>
  <c r="R40" i="9"/>
  <c r="AK68" i="9"/>
  <c r="R27" i="9"/>
  <c r="AL101" i="9"/>
  <c r="AL80" i="9"/>
  <c r="R35" i="9"/>
  <c r="R61" i="9"/>
  <c r="AK101" i="9"/>
  <c r="R148" i="9"/>
  <c r="AL148" i="9"/>
  <c r="R101" i="9"/>
  <c r="R140" i="9"/>
  <c r="AL140" i="9"/>
  <c r="AK140" i="9"/>
  <c r="R18" i="9"/>
  <c r="AL144" i="9"/>
  <c r="R144" i="9"/>
  <c r="R16" i="9"/>
  <c r="R108" i="9"/>
  <c r="AK108" i="9"/>
  <c r="AL108" i="9"/>
  <c r="R125" i="9"/>
  <c r="AL125" i="9"/>
  <c r="R145" i="9"/>
  <c r="AL145" i="9"/>
  <c r="R71" i="9"/>
  <c r="R177" i="9"/>
  <c r="AK79" i="9"/>
  <c r="AL79" i="9"/>
  <c r="R79" i="9"/>
  <c r="R83" i="9"/>
  <c r="AL133" i="9"/>
  <c r="R49" i="9"/>
  <c r="R13" i="9"/>
  <c r="R33" i="9"/>
  <c r="AK93" i="9"/>
  <c r="AL93" i="9"/>
  <c r="R93" i="9"/>
  <c r="R44" i="9"/>
  <c r="R48" i="9"/>
  <c r="R53" i="9"/>
  <c r="AL137" i="9"/>
  <c r="R137" i="9"/>
  <c r="AL161" i="9"/>
  <c r="AL136" i="9"/>
  <c r="R136" i="9"/>
  <c r="R26" i="9"/>
  <c r="R56" i="9"/>
  <c r="AL68" i="9"/>
  <c r="R133" i="9"/>
  <c r="R38" i="9"/>
  <c r="AL105" i="9"/>
  <c r="R105" i="9"/>
  <c r="AL109" i="9"/>
  <c r="R109" i="9"/>
  <c r="AK109" i="9"/>
  <c r="AK133" i="9"/>
  <c r="R80" i="9"/>
  <c r="R68" i="9"/>
  <c r="AK123" i="9"/>
  <c r="R34" i="9"/>
  <c r="R121" i="9"/>
  <c r="AL121" i="9"/>
  <c r="R10" i="9"/>
  <c r="AK61" i="9"/>
  <c r="AL61" i="9"/>
  <c r="R114" i="9"/>
  <c r="AK114" i="9"/>
  <c r="AL114" i="9"/>
  <c r="R66" i="9"/>
  <c r="R41" i="9"/>
  <c r="R30" i="9"/>
  <c r="AL123" i="9"/>
  <c r="R96" i="9"/>
  <c r="AK96" i="9"/>
  <c r="R24" i="9"/>
  <c r="AK117" i="9"/>
  <c r="AL117" i="9"/>
  <c r="R117" i="9"/>
  <c r="AL96" i="9"/>
  <c r="Q4" i="9"/>
  <c r="K4" i="17"/>
  <c r="D4" i="17"/>
  <c r="I4" i="17" s="1"/>
  <c r="J4" i="17" s="1"/>
  <c r="G4" i="12"/>
  <c r="K4" i="10"/>
  <c r="K4" i="11"/>
  <c r="I4" i="12" l="1"/>
  <c r="B65" i="14"/>
  <c r="D65" i="14"/>
  <c r="H4" i="10"/>
  <c r="H4" i="11"/>
  <c r="F25" i="16"/>
  <c r="E25" i="16"/>
  <c r="D25" i="16"/>
  <c r="C25" i="16"/>
  <c r="B25" i="16"/>
  <c r="F4" i="12" l="1"/>
  <c r="D4" i="11"/>
  <c r="I4" i="11" s="1"/>
  <c r="J4" i="11" s="1"/>
  <c r="L4" i="11" s="1"/>
  <c r="D4" i="10"/>
  <c r="I4" i="10" l="1"/>
  <c r="J4" i="10" s="1"/>
  <c r="L4" i="10" s="1"/>
  <c r="N4" i="9" l="1"/>
  <c r="D4" i="9" l="1"/>
  <c r="O4" i="9" s="1"/>
  <c r="P4" i="9" s="1"/>
  <c r="Y4" i="9" l="1"/>
  <c r="V4" i="9"/>
  <c r="S4" i="9"/>
  <c r="W4" i="9"/>
  <c r="X4" i="9"/>
  <c r="U4" i="9"/>
  <c r="T4" i="9"/>
  <c r="R4" i="9"/>
  <c r="J4" i="1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E1F8B08-0E05-42C4-8A90-CC663D5ADF55}" sourceFile="C:\Yindata\YKFP\Smolts2025\PassageChandler.accdb" keepAlive="1" name="PassageChandler" description="Linked to Detected.csv; lists PRO hatchery SpCk recaps by  treatment; excludes ladders" type="5" refreshedVersion="8" background="1">
    <dbPr connection="Provider=Microsoft.ACE.OLEDB.12.0;User ID=Admin;Data Source=C:\Yindata\YKFP\Smolts2025\PassageChandler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ListTagsPRJHatSpCkByRaceway" commandType="3"/>
  </connection>
  <connection id="2" xr16:uid="{EDBF63FB-E18A-4653-8785-4ADF9ADCEB72}" sourceFile="C:\Yindata\YKFP\Smolts2026\PassageChandler.accdb" keepAlive="1" name="PassageChandler1" description="Linked to Detected.csv; lists PRO hatchery SpCk recaps by  treatment; excludes ladders" type="5" refreshedVersion="8" background="1">
    <dbPr connection="Provider=Microsoft.ACE.OLEDB.12.0;User ID=Admin;Data Source=C:\Yindata\YKFP\Smolts2026\PassageChandler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ListTagsPRJHatSpCkByRaceway" commandType="3"/>
  </connection>
  <connection id="3" xr16:uid="{24162E4B-E5FF-4C30-B68D-3676D66A4202}" keepAlive="1" name="Query - qryListTagsPRJHatSpCkByRaceway" description="Connection to the 'qryListTagsPRJHatSpCkByRaceway' query in the workbook." type="5" refreshedVersion="8" background="1" refreshOnLoad="1">
    <dbPr connection="Provider=Microsoft.Mashup.OleDb.1;Data Source=$Workbook$;Location=qryListTagsPRJHatSpCkByRaceway;Extended Properties=&quot;&quot;" command="SELECT * FROM [qryListTagsPRJHatSpCkByRaceway]"/>
  </connection>
  <connection id="4" xr16:uid="{92242661-B501-4AA1-87C8-1B368319DF99}" keepAlive="1" name="Query - tblCleElumTreatments" description="Connection to the 'tblCleElumTreatments' query in the workbook." type="5" refreshedVersion="8" background="1" saveData="1">
    <dbPr connection="Provider=Microsoft.Mashup.OleDb.1;Data Source=$Workbook$;Location=tblCleElumTreatments;Extended Properties=&quot;&quot;" command="SELECT * FROM [tblCleElumTreatments]"/>
  </connection>
  <connection id="5" xr16:uid="{A304EEB7-2AC0-4CB5-AF9C-814A74144DF8}" keepAlive="1" name="Query - tblIndividual" description="Connection to the 'tblIndividual' query in the workbook." type="5" refreshedVersion="8" background="1" saveData="1">
    <dbPr connection="Provider=Microsoft.Mashup.OleDb.1;Data Source=$Workbook$;Location=tblIndividual;Extended Properties=&quot;&quot;" command="SELECT * FROM [tblIndividual]"/>
  </connection>
  <connection id="6" xr16:uid="{4823CCF2-FE22-4A07-9EBE-90A05030936C}" keepAlive="1" name="Query - tblScale" description="Connection to the 'tblScale' query in the workbook." type="5" refreshedVersion="8" background="1" saveData="1">
    <dbPr connection="Provider=Microsoft.Mashup.OleDb.1;Data Source=$Workbook$;Location=tblScale;Extended Properties=&quot;&quot;" command="SELECT * FROM [tblScale]"/>
  </connection>
  <connection id="7" xr16:uid="{CF43FA7B-0FB0-472B-902E-9FCC753BE677}" keepAlive="1" name="Query - tblTally" description="Connection to the 'tblTally' query in the workbook." type="5" refreshedVersion="8" background="1" saveData="1">
    <dbPr connection="Provider=Microsoft.Mashup.OleDb.1;Data Source=$Workbook$;Location=tblTally;Extended Properties=&quot;&quot;" command="SELECT * FROM [tblTally]"/>
  </connection>
  <connection id="8" xr16:uid="{18903F51-BA66-4E3A-86C3-C4BA6D50A72F}" keepAlive="1" name="Query - tblTally (2)" description="Connection to the 'tblTally (2)' query in the workbook." type="5" refreshedVersion="0" background="1">
    <dbPr connection="Provider=Microsoft.Mashup.OleDb.1;Data Source=$Workbook$;Location=&quot;tblTally (2)&quot;;Extended Properties=&quot;&quot;" command="SELECT * FROM [tblTally (2)]"/>
  </connection>
  <connection id="9" xr16:uid="{E4848752-649F-4929-9F06-FA2C7DFF4E1B}" keepAlive="1" name="Query - tblTally (3)" description="Connection to the 'tblTally (3)' query in the workbook." type="5" refreshedVersion="8" background="1" saveData="1">
    <dbPr connection="Provider=Microsoft.Mashup.OleDb.1;Data Source=$Workbook$;Location=&quot;tblTally (3)&quot;;Extended Properties=&quot;&quot;" command="SELECT * FROM [tblTally (3)]"/>
  </connection>
</connections>
</file>

<file path=xl/sharedStrings.xml><?xml version="1.0" encoding="utf-8"?>
<sst xmlns="http://schemas.openxmlformats.org/spreadsheetml/2006/main" count="596" uniqueCount="330">
  <si>
    <t>Remarks</t>
  </si>
  <si>
    <t>Sockeye</t>
  </si>
  <si>
    <t>RecapSockeye</t>
  </si>
  <si>
    <t>MortAdCoho</t>
  </si>
  <si>
    <t>MortCWTCoho</t>
  </si>
  <si>
    <t>Bass</t>
  </si>
  <si>
    <t>BigMthM</t>
  </si>
  <si>
    <t>Bluegill</t>
  </si>
  <si>
    <t>Carp</t>
  </si>
  <si>
    <t>Catfish</t>
  </si>
  <si>
    <t>Chisel</t>
  </si>
  <si>
    <t>Crappie</t>
  </si>
  <si>
    <t>Dace</t>
  </si>
  <si>
    <t>Eel</t>
  </si>
  <si>
    <t>Kokanee</t>
  </si>
  <si>
    <t>Other</t>
  </si>
  <si>
    <t>Perch</t>
  </si>
  <si>
    <t>Pumpkinseed</t>
  </si>
  <si>
    <t>Shiner</t>
  </si>
  <si>
    <t>Sucker</t>
  </si>
  <si>
    <t>Whitefish</t>
  </si>
  <si>
    <t>WaterYear</t>
  </si>
  <si>
    <t>CatchDate</t>
  </si>
  <si>
    <t>SubSampleRateByTimer</t>
  </si>
  <si>
    <t>TemperatureChandler</t>
  </si>
  <si>
    <t>StaffOnDutyChandler</t>
  </si>
  <si>
    <t>wsth1</t>
  </si>
  <si>
    <t>wchk1</t>
  </si>
  <si>
    <t>hchk1</t>
  </si>
  <si>
    <t>wchk0</t>
  </si>
  <si>
    <t>uchk0</t>
  </si>
  <si>
    <t>wcoho</t>
  </si>
  <si>
    <t>rvcoho</t>
  </si>
  <si>
    <t>lvcoho</t>
  </si>
  <si>
    <t>adcoho</t>
  </si>
  <si>
    <t>ElastRightRedSpCk</t>
  </si>
  <si>
    <t>ElastLeftRedSpCk</t>
  </si>
  <si>
    <t>ElastLeftOrangeSpCk</t>
  </si>
  <si>
    <t>OtherMarkSthd</t>
  </si>
  <si>
    <t>MarkTypeSthd</t>
  </si>
  <si>
    <t>OtherMarkSpCk</t>
  </si>
  <si>
    <t>MarkTypeSpCk</t>
  </si>
  <si>
    <t>OtherMarkFaCk</t>
  </si>
  <si>
    <t>MarkTypeFaCk</t>
  </si>
  <si>
    <t>OtherMarkCoho</t>
  </si>
  <si>
    <t>MarkTypeCoho</t>
  </si>
  <si>
    <t>RecapCalibSthd</t>
  </si>
  <si>
    <t>RecapCalibSpCk</t>
  </si>
  <si>
    <t>RecapCalibHatSpCk</t>
  </si>
  <si>
    <t>RecapCalibWildFaCk</t>
  </si>
  <si>
    <t>RecapCalibHatFaCk</t>
  </si>
  <si>
    <t>RecapCalibCoho</t>
  </si>
  <si>
    <t>SacrificedWildSpCk</t>
  </si>
  <si>
    <t>SacrificedHatSpCk</t>
  </si>
  <si>
    <t>SacrificePurposeSpCk</t>
  </si>
  <si>
    <t>SacrificedFaCk</t>
  </si>
  <si>
    <t>SacrificePurposeFaCk</t>
  </si>
  <si>
    <t>SacrificedCoho</t>
  </si>
  <si>
    <t>SacrificePurposeCoho</t>
  </si>
  <si>
    <t>MortSthd</t>
  </si>
  <si>
    <t>MortHatSthd</t>
  </si>
  <si>
    <t>MortWildSpCk</t>
  </si>
  <si>
    <t>MortHatSpCk</t>
  </si>
  <si>
    <t>MortFaCk</t>
  </si>
  <si>
    <t>MortHatFaCk</t>
  </si>
  <si>
    <t>MortCoho</t>
  </si>
  <si>
    <t>SpeciesCode</t>
  </si>
  <si>
    <t>CardNumber</t>
  </si>
  <si>
    <t>ScaleNumber</t>
  </si>
  <si>
    <t>ForkLength</t>
  </si>
  <si>
    <t>Weight</t>
  </si>
  <si>
    <t>Age</t>
  </si>
  <si>
    <t>DNA CH05</t>
  </si>
  <si>
    <t>Date</t>
  </si>
  <si>
    <t>Species</t>
  </si>
  <si>
    <t>Card Number</t>
  </si>
  <si>
    <t>Fish Number</t>
  </si>
  <si>
    <t>Fork Length</t>
  </si>
  <si>
    <t>Comments</t>
  </si>
  <si>
    <t>HATCHERY PASSAGE BASED ON CHANDLER JUVENILE SEPARATOR PIT TAG DETECTIONS</t>
  </si>
  <si>
    <t>CFJ01</t>
  </si>
  <si>
    <t>CFJ02</t>
  </si>
  <si>
    <t>CFJ03</t>
  </si>
  <si>
    <t>CFJ04</t>
  </si>
  <si>
    <t>Catch Date</t>
  </si>
  <si>
    <t>Flow Approaching Dam</t>
  </si>
  <si>
    <t>Canal Flow</t>
  </si>
  <si>
    <t>Entrainment Rate</t>
  </si>
  <si>
    <t>Canal Surv. Rate</t>
  </si>
  <si>
    <t>Sample Rate</t>
  </si>
  <si>
    <t>Sample Rate Adj.</t>
  </si>
  <si>
    <t>Wild Passage</t>
  </si>
  <si>
    <t>Diversion Rate</t>
  </si>
  <si>
    <t>Draft Decision Support Tool</t>
  </si>
  <si>
    <t>Prosser Canal Entrainment</t>
  </si>
  <si>
    <t>TOTAL FLOW: Average daily discharge (cfs) in the Prosser Forebay.  Obtained by adding Prosser Tailrace flow (USBR Hydromet: YRPW) and Prosser (aka Chandler) Canal flow (USBR Hydromet: CHCW)</t>
  </si>
  <si>
    <t>CANAL FLOW: Average daily discharge (cfs) through the Prosser canal.  Obtained from USBR Hydromet: CHCW</t>
  </si>
  <si>
    <t>Uses model output from 2018-2021 analysis</t>
  </si>
  <si>
    <t>MODEL PARAMETERS</t>
  </si>
  <si>
    <t>Intercept</t>
  </si>
  <si>
    <t>CH1 offset</t>
  </si>
  <si>
    <t>STH offset</t>
  </si>
  <si>
    <t>Slope: flow</t>
  </si>
  <si>
    <t>Slope: proportion in canal</t>
  </si>
  <si>
    <t>OTHER FIXED VALUES (covariate mean and sd)</t>
  </si>
  <si>
    <t>Mean flow</t>
  </si>
  <si>
    <t>SD flow</t>
  </si>
  <si>
    <t>Mean proportion in canal</t>
  </si>
  <si>
    <t>SD proportion in canal</t>
  </si>
  <si>
    <t>CH1offset</t>
  </si>
  <si>
    <t>DiversionSlope</t>
  </si>
  <si>
    <t>FlowSlope</t>
  </si>
  <si>
    <t>MeanDiversion</t>
  </si>
  <si>
    <t>MeanFlow</t>
  </si>
  <si>
    <t>SDDiversion</t>
  </si>
  <si>
    <t>SDFlow</t>
  </si>
  <si>
    <t>STHoffset</t>
  </si>
  <si>
    <t>USGS Linear Predictor</t>
  </si>
  <si>
    <t>Row Labels</t>
  </si>
  <si>
    <t>CLE03</t>
  </si>
  <si>
    <t>CLE04</t>
  </si>
  <si>
    <t>CLE05</t>
  </si>
  <si>
    <t>CLE11</t>
  </si>
  <si>
    <t>CLE19</t>
  </si>
  <si>
    <t>CLE20</t>
  </si>
  <si>
    <t>Column Labels</t>
  </si>
  <si>
    <t>Count of Tag</t>
  </si>
  <si>
    <t>RacewayID</t>
  </si>
  <si>
    <t>TreatmentID</t>
  </si>
  <si>
    <t>AcclSiteID</t>
  </si>
  <si>
    <t>AcclPondID</t>
  </si>
  <si>
    <t>h_file_ext</t>
  </si>
  <si>
    <t>NumberTaggedOld</t>
  </si>
  <si>
    <t>NumberInRacewayOld</t>
  </si>
  <si>
    <t>NumberInRaceway</t>
  </si>
  <si>
    <t>CWTID</t>
  </si>
  <si>
    <t>NumberTagged</t>
  </si>
  <si>
    <t>WN</t>
  </si>
  <si>
    <t>HC</t>
  </si>
  <si>
    <t>Total Passage</t>
  </si>
  <si>
    <t>Raw Count in Sample Room</t>
  </si>
  <si>
    <t>Adjusted Count in Sample Room</t>
  </si>
  <si>
    <t>USGS Entrainment Rate at Headgates</t>
  </si>
  <si>
    <t>below bypass</t>
  </si>
  <si>
    <t>PROPORTION TAGGED</t>
  </si>
  <si>
    <t>StartDate</t>
  </si>
  <si>
    <t>EndDate</t>
  </si>
  <si>
    <t>B(0)SpCk</t>
  </si>
  <si>
    <t>B(1)SpCk</t>
  </si>
  <si>
    <t>B(2)SpCk</t>
  </si>
  <si>
    <t>PDD(Max)SpCk</t>
  </si>
  <si>
    <t>ENTR(Max)SpCk</t>
  </si>
  <si>
    <t>CSurvGoodPeriod11</t>
  </si>
  <si>
    <t>CSurvB011</t>
  </si>
  <si>
    <t>CSurvB111</t>
  </si>
  <si>
    <t>CSurvB211</t>
  </si>
  <si>
    <t>B(0)Sthd</t>
  </si>
  <si>
    <t>B(1)Sthd</t>
  </si>
  <si>
    <t>B(2)Sthd</t>
  </si>
  <si>
    <t>PDD(Max)Sthd</t>
  </si>
  <si>
    <t>ENTR(Max)Sthd</t>
  </si>
  <si>
    <t>CSurvGoodPeriod30</t>
  </si>
  <si>
    <t>CSurvB030</t>
  </si>
  <si>
    <t>CSurvB130</t>
  </si>
  <si>
    <t>CSurvB230</t>
  </si>
  <si>
    <t>B(0)FaCk</t>
  </si>
  <si>
    <t>B(1)FaCk</t>
  </si>
  <si>
    <t>B(2)FaCk</t>
  </si>
  <si>
    <t>PDD(Max)FaCk</t>
  </si>
  <si>
    <t>ENTR(Max)FaCk</t>
  </si>
  <si>
    <t>CSurvGoodPeriod13</t>
  </si>
  <si>
    <t>CSurvB013</t>
  </si>
  <si>
    <t>CSurvB113</t>
  </si>
  <si>
    <t>CSurvB213</t>
  </si>
  <si>
    <t>CSurvGoodPeriod20</t>
  </si>
  <si>
    <t>CSurvB020</t>
  </si>
  <si>
    <t>CSurvB120</t>
  </si>
  <si>
    <t>SubsampleRateAdjustFaCk</t>
  </si>
  <si>
    <t>tblEntrainmentConstants2011</t>
  </si>
  <si>
    <t>IIf([PercentRiverflowDiverted]&gt;[PDDMax20],</t>
  </si>
  <si>
    <t>[ENTRMax20],</t>
  </si>
  <si>
    <t xml:space="preserve">1/(1+Exp(-[B020]-[B120]*[PercentRiverFlowDiverted]-[B220]*[PercentRiverflowDiverted]^3))) AS EntrainRateCohoSmolt, </t>
  </si>
  <si>
    <t xml:space="preserve">1/(1+Exp(-([CSurvB011]+[CSurvB111]*[OrdinalDate]+[CSurvB211]*([ChandlerDiversionCFS]+132)))) AS CanalSurvSpCk, </t>
  </si>
  <si>
    <t>ENTRMax20</t>
  </si>
  <si>
    <t>PDDMax20</t>
  </si>
  <si>
    <t>B020_</t>
  </si>
  <si>
    <t>B120_</t>
  </si>
  <si>
    <t>B220_</t>
  </si>
  <si>
    <t>as text</t>
  </si>
  <si>
    <t>OrdinalDate</t>
  </si>
  <si>
    <t>not used, formula built into canal survival formula</t>
  </si>
  <si>
    <t>See calculations in DiversionScenarios_2023.xlsx</t>
  </si>
  <si>
    <t>MortHeadgateSpCk</t>
  </si>
  <si>
    <t>MortHeadgateSuCk</t>
  </si>
  <si>
    <t>bypass flow added in entrainment formula</t>
  </si>
  <si>
    <t>zeroes displayed as blanks in detail spreadsheets using file/options/display, needed for lookups that can't be blank</t>
  </si>
  <si>
    <t>SurvHeadgateSpCk</t>
  </si>
  <si>
    <t>SurvHeadgateSuCk</t>
  </si>
  <si>
    <t>no adjustments</t>
  </si>
  <si>
    <t>using subyearling chinook entrainment and canal survival models</t>
  </si>
  <si>
    <t>CLE</t>
  </si>
  <si>
    <t>CLB</t>
  </si>
  <si>
    <t>CLE01_02_07-10_13_14</t>
  </si>
  <si>
    <t>Daily Totals</t>
  </si>
  <si>
    <t>Wild Count in Sample Room</t>
  </si>
  <si>
    <t>Sample Room Counts</t>
  </si>
  <si>
    <t>Hatchery Clark Flat</t>
  </si>
  <si>
    <t>Hatchery Easton</t>
  </si>
  <si>
    <t>Adjusted Wild Count</t>
  </si>
  <si>
    <t>These daily tag counts are a pivot of qryListTagsPRJHatSpCkByRaceway</t>
  </si>
  <si>
    <t>Previously, qryCountTagsPRHHatSpCkByRaceway expanded them by tagging rate: for each date Round(Sum([numberinraceway]/[numbertagged])) out of tblCleElumTreatments</t>
  </si>
  <si>
    <t>Then qryPassageSOACSpCkAllDates expanded them by entrainment rate and canal survival</t>
  </si>
  <si>
    <t>Now the yearling chinook page expands the entries in this pivot table by entrainment rate and canal survival from the tblCleElumTreatments page</t>
  </si>
  <si>
    <t>Data in this table are automatically refreshed when the file is opened</t>
  </si>
  <si>
    <t>tblTally also refreshes automatically on opening</t>
  </si>
  <si>
    <t>Includes direct releases (CLE19 and CLE20)</t>
  </si>
  <si>
    <t>Hatchery No Elastomer</t>
  </si>
  <si>
    <t>HATCHERY PASSAGE BASED ON MANUAL COUNTS AND UNADJUSTED SAMPLE TIMER GATE SETTING</t>
  </si>
  <si>
    <t>ElastLeftYellowSpCk</t>
  </si>
  <si>
    <t>DS,WS,MG,WM,AB,NB,DW</t>
  </si>
  <si>
    <t>WM,WS,MG,NB,</t>
  </si>
  <si>
    <t>WS,NB,WM,AB</t>
  </si>
  <si>
    <t>NB,WS,MG,WM,AB</t>
  </si>
  <si>
    <t>NB,MG,WM</t>
  </si>
  <si>
    <t>DW,MG,WM,</t>
  </si>
  <si>
    <t>DW,WS,DS,WM</t>
  </si>
  <si>
    <t>WS,MG,DW,WM,DS</t>
  </si>
  <si>
    <t>WS,MG,WM,DW,DS</t>
  </si>
  <si>
    <t>NB,WS,MG,WM,DS</t>
  </si>
  <si>
    <t>NB,MG,WM,</t>
  </si>
  <si>
    <t>WS,DW,DS</t>
  </si>
  <si>
    <t>DW,DS,WM,MG,</t>
  </si>
  <si>
    <t>NB,MG,DS,WM,</t>
  </si>
  <si>
    <t>NB,DS,WM</t>
  </si>
  <si>
    <t>NB,WS,WM</t>
  </si>
  <si>
    <t>DW,MG,WM</t>
  </si>
  <si>
    <t>DW,WM,MG,</t>
  </si>
  <si>
    <t>2026 Yearling Chinook Passage Detail, Chandler Juvenile Facility</t>
  </si>
  <si>
    <t>2026 Subyearling Chinook Passage Detail, Chandler Juvenile Facility</t>
  </si>
  <si>
    <t>2026 Steelhead Passage Detail, Chandler Juvenile Facility</t>
  </si>
  <si>
    <t>2026 Coho Passage Detail, Chandler Juvenile Facility</t>
  </si>
  <si>
    <t>2026 Sockeye Passage Detail, Chandler Juvenile Facility</t>
  </si>
  <si>
    <t>hchk0</t>
  </si>
  <si>
    <t>AvgOfCHCW</t>
  </si>
  <si>
    <t>AvgOfYRPW</t>
  </si>
  <si>
    <t>DW,DS,WM,</t>
  </si>
  <si>
    <t>DW,DS,WS,WM</t>
  </si>
  <si>
    <t>NB,WS,DS,WM,</t>
  </si>
  <si>
    <t>NB,WS,MG,WM</t>
  </si>
  <si>
    <t>DW,DS,WM</t>
  </si>
  <si>
    <t>DW,DS,MG,WM</t>
  </si>
  <si>
    <t>DW,MG,DS,WM</t>
  </si>
  <si>
    <t>DW,WS,WM</t>
  </si>
  <si>
    <t>0</t>
  </si>
  <si>
    <t>1</t>
  </si>
  <si>
    <t>7</t>
  </si>
  <si>
    <t>4</t>
  </si>
  <si>
    <t>13</t>
  </si>
  <si>
    <t>5</t>
  </si>
  <si>
    <t>29</t>
  </si>
  <si>
    <t>44</t>
  </si>
  <si>
    <t>30</t>
  </si>
  <si>
    <t>6</t>
  </si>
  <si>
    <t>25</t>
  </si>
  <si>
    <t>26</t>
  </si>
  <si>
    <t>22</t>
  </si>
  <si>
    <t>3</t>
  </si>
  <si>
    <t>2</t>
  </si>
  <si>
    <t>17</t>
  </si>
  <si>
    <t>15</t>
  </si>
  <si>
    <t>12</t>
  </si>
  <si>
    <t>11</t>
  </si>
  <si>
    <t>9</t>
  </si>
  <si>
    <t>16</t>
  </si>
  <si>
    <t>23</t>
  </si>
  <si>
    <t>20</t>
  </si>
  <si>
    <t>ElastRightYellowSpCk2</t>
  </si>
  <si>
    <t>ElastRightBlueSpCk</t>
  </si>
  <si>
    <t>Hatchery Red Elastomer</t>
  </si>
  <si>
    <t>Hatchery Orange Elastomer</t>
  </si>
  <si>
    <t>Hatchery Green Elastomer</t>
  </si>
  <si>
    <t>Hatchery Yellow Elastomer</t>
  </si>
  <si>
    <t>Hatchery Blue Elastomer</t>
  </si>
  <si>
    <t>ElastRightOrangeSpCk4</t>
  </si>
  <si>
    <t>ElastLeftGreenSpCk3</t>
  </si>
  <si>
    <t>ElastRightGreenSpCk44</t>
  </si>
  <si>
    <t>ElastLeftBlueSpCk2</t>
  </si>
  <si>
    <t>Hatchery Passage</t>
  </si>
  <si>
    <t>SELECT DetectedCSV.[Site Code], Int([first time]) AS FirstDateInteger, Int([last time]) AS LastDateInteger, tblCleElumTreatments.RacewayID, tblCleElumTreatments.AcclSiteID, Left([TreatmentID],3) AS TreatmentType, tblCleElumTreatments.NumberInRaceway, tblCleElumTreatments.NumberTagged, DetectedCSV.Tag</t>
  </si>
  <si>
    <t>WHERE (((DetectedCSV.[Site Code])="PRO") AND ((DetectedCSV.[Last Antenna Group]) Not Like "*LDR*"))</t>
  </si>
  <si>
    <t>ORDER BY Int([first time]), Int([last time]), tblCleElumTreatments.RacewayID, DetectedCSV.Tag;</t>
  </si>
  <si>
    <t>FROM DetectedCSV INNER JOIN (tblCleElumTagged INNER JOIN tblCleElumTreatments ON tblCleElumTagged.[Raceway Name] = tblCleElumTreatments.RacewayID) ON DetectedCSV.Tag = tblCleElumTagged.[Tag Code]</t>
  </si>
  <si>
    <t>Grand Total</t>
  </si>
  <si>
    <t>CLE19A</t>
  </si>
  <si>
    <t>CLE19D</t>
  </si>
  <si>
    <t>CLE20A</t>
  </si>
  <si>
    <t>CLE20D</t>
  </si>
  <si>
    <t>CLE01</t>
  </si>
  <si>
    <t>ESJ01</t>
  </si>
  <si>
    <t>CLE02</t>
  </si>
  <si>
    <t>ESJ02</t>
  </si>
  <si>
    <t>ESJ03</t>
  </si>
  <si>
    <t>ESJ04</t>
  </si>
  <si>
    <t>CLE06</t>
  </si>
  <si>
    <t>CLE07</t>
  </si>
  <si>
    <t>ESJ05</t>
  </si>
  <si>
    <t>CLE08</t>
  </si>
  <si>
    <t>ESJ06</t>
  </si>
  <si>
    <t>CLE09</t>
  </si>
  <si>
    <t>CLE10</t>
  </si>
  <si>
    <t>JCJ01</t>
  </si>
  <si>
    <t>CLE12</t>
  </si>
  <si>
    <t>JCJ02</t>
  </si>
  <si>
    <t>CLE13</t>
  </si>
  <si>
    <t>CFJ05</t>
  </si>
  <si>
    <t>River Release</t>
  </si>
  <si>
    <t>UNLINKED FROM tblCleElumTreatments in CleElumReleaseData2024.mdb</t>
  </si>
  <si>
    <t>Copied From tblCleElumTreatments.xlsx</t>
  </si>
  <si>
    <t/>
  </si>
  <si>
    <t>NB,DS,WS,MG,WM</t>
  </si>
  <si>
    <t>NB,DS,MG,WM,</t>
  </si>
  <si>
    <t>CLE09/CFJ03</t>
  </si>
  <si>
    <t>CLE06/CFJ02</t>
  </si>
  <si>
    <t>CLE03/ESJ03</t>
  </si>
  <si>
    <t>CLE10/CFJ04</t>
  </si>
  <si>
    <t>CLE11/JCJ01</t>
  </si>
  <si>
    <t>CLE01/ESJ01</t>
  </si>
  <si>
    <t>CLE04/ESJ04</t>
  </si>
  <si>
    <t>CLE05/CFJ01</t>
  </si>
  <si>
    <t>CLE02/ESJ02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</si>
</sst>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22" fontId="0" fillId="0" borderId="0" xfId="0" applyNumberFormat="1"/>
    <xf numFmtId="0" fontId="1" fillId="0" borderId="0" xfId="1"/>
    <xf numFmtId="0" fontId="3" fillId="0" borderId="0" xfId="1" applyFont="1" applyProtection="1"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64" fontId="1" fillId="0" borderId="0" xfId="1" applyNumberFormat="1"/>
    <xf numFmtId="0" fontId="5" fillId="0" borderId="3" xfId="0" applyFont="1" applyBorder="1"/>
    <xf numFmtId="0" fontId="5" fillId="0" borderId="6" xfId="0" applyFont="1" applyBorder="1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1" fillId="0" borderId="0" xfId="1" applyAlignment="1">
      <alignment horizontal="center"/>
    </xf>
    <xf numFmtId="0" fontId="0" fillId="0" borderId="0" xfId="0" pivotButton="1"/>
    <xf numFmtId="0" fontId="2" fillId="0" borderId="0" xfId="1" applyFont="1"/>
    <xf numFmtId="0" fontId="5" fillId="0" borderId="0" xfId="0" applyFont="1"/>
    <xf numFmtId="14" fontId="1" fillId="0" borderId="0" xfId="1" applyNumberFormat="1" applyAlignment="1">
      <alignment horizontal="center"/>
    </xf>
    <xf numFmtId="164" fontId="1" fillId="0" borderId="0" xfId="1" applyNumberFormat="1" applyAlignment="1">
      <alignment horizontal="center"/>
    </xf>
    <xf numFmtId="0" fontId="0" fillId="4" borderId="0" xfId="0" applyFill="1"/>
    <xf numFmtId="14" fontId="0" fillId="4" borderId="0" xfId="0" applyNumberFormat="1" applyFill="1"/>
    <xf numFmtId="164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1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1" applyFont="1" applyAlignment="1">
      <alignment wrapText="1"/>
    </xf>
    <xf numFmtId="0" fontId="6" fillId="0" borderId="9" xfId="1" applyFont="1" applyBorder="1" applyAlignment="1">
      <alignment wrapText="1"/>
    </xf>
    <xf numFmtId="0" fontId="0" fillId="0" borderId="14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0" xfId="1" applyFont="1" applyAlignment="1">
      <alignment horizontal="center" wrapText="1"/>
    </xf>
    <xf numFmtId="0" fontId="4" fillId="3" borderId="19" xfId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5" fillId="2" borderId="0" xfId="0" applyFont="1" applyFill="1"/>
    <xf numFmtId="0" fontId="0" fillId="2" borderId="0" xfId="0" applyFill="1"/>
    <xf numFmtId="0" fontId="0" fillId="0" borderId="13" xfId="0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0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wrapText="1"/>
    </xf>
    <xf numFmtId="0" fontId="2" fillId="2" borderId="0" xfId="1" applyFont="1" applyFill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6" fillId="0" borderId="9" xfId="1" applyFont="1" applyBorder="1" applyAlignment="1">
      <alignment horizontal="center" wrapText="1"/>
    </xf>
    <xf numFmtId="0" fontId="0" fillId="0" borderId="0" xfId="0" applyNumberFormat="1"/>
    <xf numFmtId="0" fontId="4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00E9BC3-9DA0-43B1-AB23-D37653EDCDAA}"/>
  </cellStyles>
  <dxfs count="20"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Lind" refreshedDate="46098.632762731482" backgroundQuery="1" createdVersion="8" refreshedVersion="8" minRefreshableVersion="3" recordCount="1504" xr:uid="{556CAE26-3AF4-4618-9DA2-D78DABD606F0}">
  <cacheSource type="external" connectionId="1"/>
  <cacheFields count="9">
    <cacheField name="Site Code" numFmtId="0">
      <sharedItems count="1">
        <s v="PRO"/>
      </sharedItems>
    </cacheField>
    <cacheField name="FirstDateInteger" numFmtId="0">
      <sharedItems containsSemiMixedTypes="0" containsNonDate="0" containsDate="1" containsString="0" minDate="2025-03-01T00:00:00" maxDate="2025-06-03T00:00:00" count="86"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7T00:00:00"/>
        <d v="2025-06-02T00:00:00"/>
      </sharedItems>
    </cacheField>
    <cacheField name="LastDateInteger" numFmtId="0">
      <sharedItems containsSemiMixedTypes="0" containsNonDate="0" containsDate="1" containsString="0" minDate="2025-03-01T00:00:00" maxDate="2025-06-03T00:00:00"/>
    </cacheField>
    <cacheField name="RacewayID" numFmtId="0">
      <sharedItems count="7">
        <s v="CLE11"/>
        <s v="CLE01_02_07-10_13_14"/>
        <s v="CLE05"/>
        <s v="CLE19"/>
        <s v="CLE20"/>
        <s v="CLE03"/>
        <s v="CLE04"/>
      </sharedItems>
    </cacheField>
    <cacheField name="AcclSiteID" numFmtId="0">
      <sharedItems count="6">
        <s v="CFJ04"/>
        <s v="ESJ01-06"/>
        <s v="CFJ03"/>
        <s v="YAKIM2"/>
        <s v="CFJ01"/>
        <s v="CFJ02"/>
      </sharedItems>
    </cacheField>
    <cacheField name="TreatmentType" numFmtId="0">
      <sharedItems count="3">
        <s v="HC"/>
        <s v="WN"/>
        <s v="Fee"/>
      </sharedItems>
    </cacheField>
    <cacheField name="NumberInRaceway" numFmtId="0">
      <sharedItems containsSemiMixedTypes="0" containsString="0" containsNumber="1" containsInteger="1" minValue="3010" maxValue="265366" count="7">
        <n v="36225"/>
        <n v="265366"/>
        <n v="34841"/>
        <n v="3015"/>
        <n v="3010"/>
        <n v="28094"/>
        <n v="29054"/>
      </sharedItems>
    </cacheField>
    <cacheField name="NumberTagged" numFmtId="0">
      <sharedItems containsSemiMixedTypes="0" containsString="0" containsNumber="1" containsInteger="1" minValue="2498" maxValue="19999" count="6">
        <n v="4000"/>
        <n v="19999"/>
        <n v="3015"/>
        <n v="3010"/>
        <n v="2498"/>
        <n v="2500"/>
      </sharedItems>
    </cacheField>
    <cacheField name="Ta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Lind" refreshedDate="46102.595983217594" backgroundQuery="1" createdVersion="8" refreshedVersion="8" minRefreshableVersion="3" recordCount="116" xr:uid="{CC5D752B-3C54-43BE-889D-62E1707D449E}">
  <cacheSource type="external" connectionId="2"/>
  <cacheFields count="11">
    <cacheField name="Site Code" numFmtId="0">
      <sharedItems count="1">
        <s v="PRO"/>
      </sharedItems>
    </cacheField>
    <cacheField name="FirstDateInteger" numFmtId="0">
      <sharedItems containsSemiMixedTypes="0" containsNonDate="0" containsDate="1" containsString="0" minDate="2026-02-23T00:00:00" maxDate="2026-03-22T00:00:00" count="27"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2-23T00:00:00" u="1"/>
        <d v="2026-02-24T00:00:00" u="1"/>
        <d v="2026-02-25T00:00:00" u="1"/>
        <d v="2026-02-26T00:00:00" u="1"/>
        <d v="2026-02-27T00:00:00" u="1"/>
        <d v="2026-02-28T00:00:00" u="1"/>
        <d v="2026-03-01T00:00:00" u="1"/>
        <d v="2026-03-02T00:00:00" u="1"/>
        <d v="2026-03-03T00:00:00" u="1"/>
        <d v="2026-03-04T00:00:00" u="1"/>
        <d v="2026-03-05T00:00:00" u="1"/>
        <d v="2026-03-06T00:00:00" u="1"/>
      </sharedItems>
      <fieldGroup par="10"/>
    </cacheField>
    <cacheField name="LastDateInteger" numFmtId="0">
      <sharedItems containsSemiMixedTypes="0" containsNonDate="0" containsDate="1" containsString="0" minDate="2026-03-07T00:00:00" maxDate="2026-03-22T00:00:00" count="15">
        <d v="2026-03-07T00:00:00"/>
        <d v="2026-03-08T00:00:00"/>
        <d v="2026-03-10T00:00:00"/>
        <d v="2026-03-09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</sharedItems>
    </cacheField>
    <cacheField name="RacewayID" numFmtId="0">
      <sharedItems count="13">
        <s v="CLE09/CFJ03"/>
        <s v="CLE06/CFJ02"/>
        <s v="CLE03/ESJ03"/>
        <s v="CLE10/CFJ04"/>
        <s v="CLE11/JCJ01"/>
        <s v="CLE01/ESJ01"/>
        <s v="CLE04/ESJ04"/>
        <s v="CLE05/CFJ01"/>
        <s v="CLE02/ESJ02"/>
        <s v="CLE19A" u="1"/>
        <s v="CLE19D" u="1"/>
        <s v="CLE20D" u="1"/>
        <s v="CLE20A" u="1"/>
      </sharedItems>
    </cacheField>
    <cacheField name="AcclSiteID" numFmtId="0">
      <sharedItems count="9">
        <s v="CFJ03"/>
        <s v="CFJ02"/>
        <s v="ESJ03"/>
        <s v="CFJ04"/>
        <s v="JCJ01"/>
        <s v="ESJ01"/>
        <s v="ESJ04"/>
        <s v="CFJ01"/>
        <s v="ESJ02"/>
      </sharedItems>
    </cacheField>
    <cacheField name="TreatmentType" numFmtId="0">
      <sharedItems count="1">
        <s v="WN"/>
      </sharedItems>
    </cacheField>
    <cacheField name="NumberInRaceway" numFmtId="0">
      <sharedItems containsSemiMixedTypes="0" containsString="0" containsNumber="1" containsInteger="1" minValue="28579" maxValue="33944" count="9">
        <n v="30835"/>
        <n v="29003"/>
        <n v="31195"/>
        <n v="30260"/>
        <n v="29890"/>
        <n v="33574"/>
        <n v="29863"/>
        <n v="28579"/>
        <n v="33944"/>
      </sharedItems>
    </cacheField>
    <cacheField name="NumberTagged" numFmtId="0">
      <sharedItems containsSemiMixedTypes="0" containsString="0" containsNumber="1" containsInteger="1" minValue="2998" maxValue="3000" count="3">
        <n v="3000"/>
        <n v="2999"/>
        <n v="2998"/>
      </sharedItems>
    </cacheField>
    <cacheField name="Tag" numFmtId="0">
      <sharedItems/>
    </cacheField>
    <cacheField name="Days (FirstDateInteger)" numFmtId="0" databaseField="0">
      <fieldGroup base="1">
        <rangePr groupBy="days" startDate="2026-03-07T00:00:00" endDate="2026-03-22T00:00:00"/>
        <groupItems count="368">
          <s v="&lt;3/7/202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3/22/2026"/>
        </groupItems>
      </fieldGroup>
    </cacheField>
    <cacheField name="Months (FirstDateInteger)" numFmtId="0" databaseField="0">
      <fieldGroup base="1">
        <rangePr groupBy="months" startDate="2026-03-07T00:00:00" endDate="2026-03-22T00:00:00"/>
        <groupItems count="14">
          <s v="&lt;3/7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/22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x v="0"/>
    <x v="0"/>
    <d v="2025-03-01T00:00:00"/>
    <x v="0"/>
    <x v="0"/>
    <x v="0"/>
    <x v="0"/>
    <x v="0"/>
    <s v="3DD.0077A0B305"/>
  </r>
  <r>
    <x v="0"/>
    <x v="0"/>
    <d v="2025-03-02T00:00:00"/>
    <x v="0"/>
    <x v="0"/>
    <x v="0"/>
    <x v="0"/>
    <x v="0"/>
    <s v="3DD.0077A1B443"/>
  </r>
  <r>
    <x v="0"/>
    <x v="1"/>
    <d v="2025-03-02T00:00:00"/>
    <x v="1"/>
    <x v="1"/>
    <x v="1"/>
    <x v="1"/>
    <x v="1"/>
    <s v="3DD.00779EC4B2"/>
  </r>
  <r>
    <x v="0"/>
    <x v="1"/>
    <d v="2025-03-02T00:00:00"/>
    <x v="1"/>
    <x v="1"/>
    <x v="1"/>
    <x v="1"/>
    <x v="1"/>
    <s v="3DD.0077A16361"/>
  </r>
  <r>
    <x v="0"/>
    <x v="1"/>
    <d v="2025-03-02T00:00:00"/>
    <x v="2"/>
    <x v="2"/>
    <x v="0"/>
    <x v="2"/>
    <x v="0"/>
    <s v="3DD.00779E2FE9"/>
  </r>
  <r>
    <x v="0"/>
    <x v="1"/>
    <d v="2025-03-03T00:00:00"/>
    <x v="1"/>
    <x v="1"/>
    <x v="1"/>
    <x v="1"/>
    <x v="1"/>
    <s v="3DD.00779E6784"/>
  </r>
  <r>
    <x v="0"/>
    <x v="2"/>
    <d v="2025-03-03T00:00:00"/>
    <x v="1"/>
    <x v="1"/>
    <x v="1"/>
    <x v="1"/>
    <x v="1"/>
    <s v="3DD.0077A0EB96"/>
  </r>
  <r>
    <x v="0"/>
    <x v="2"/>
    <d v="2025-03-03T00:00:00"/>
    <x v="3"/>
    <x v="3"/>
    <x v="2"/>
    <x v="3"/>
    <x v="2"/>
    <s v="3DD.0077A265EE"/>
  </r>
  <r>
    <x v="0"/>
    <x v="2"/>
    <d v="2025-03-03T00:00:00"/>
    <x v="3"/>
    <x v="3"/>
    <x v="2"/>
    <x v="3"/>
    <x v="2"/>
    <s v="3DD.0077A2B3F9"/>
  </r>
  <r>
    <x v="0"/>
    <x v="2"/>
    <d v="2025-03-03T00:00:00"/>
    <x v="4"/>
    <x v="3"/>
    <x v="2"/>
    <x v="4"/>
    <x v="3"/>
    <s v="3DD.0077A1E114"/>
  </r>
  <r>
    <x v="0"/>
    <x v="2"/>
    <d v="2025-03-04T00:00:00"/>
    <x v="4"/>
    <x v="3"/>
    <x v="2"/>
    <x v="4"/>
    <x v="3"/>
    <s v="3DD.0077A22674"/>
  </r>
  <r>
    <x v="0"/>
    <x v="3"/>
    <d v="2025-03-04T00:00:00"/>
    <x v="1"/>
    <x v="1"/>
    <x v="1"/>
    <x v="1"/>
    <x v="1"/>
    <s v="3DD.00779D8443"/>
  </r>
  <r>
    <x v="0"/>
    <x v="3"/>
    <d v="2025-03-04T00:00:00"/>
    <x v="1"/>
    <x v="1"/>
    <x v="1"/>
    <x v="1"/>
    <x v="1"/>
    <s v="3DD.00779E4E73"/>
  </r>
  <r>
    <x v="0"/>
    <x v="3"/>
    <d v="2025-03-04T00:00:00"/>
    <x v="1"/>
    <x v="1"/>
    <x v="1"/>
    <x v="1"/>
    <x v="1"/>
    <s v="3DD.0077A1305F"/>
  </r>
  <r>
    <x v="0"/>
    <x v="3"/>
    <d v="2025-03-04T00:00:00"/>
    <x v="1"/>
    <x v="1"/>
    <x v="1"/>
    <x v="1"/>
    <x v="1"/>
    <s v="3DD.0077AB7238"/>
  </r>
  <r>
    <x v="0"/>
    <x v="3"/>
    <d v="2025-03-04T00:00:00"/>
    <x v="3"/>
    <x v="3"/>
    <x v="2"/>
    <x v="3"/>
    <x v="2"/>
    <s v="3DD.0077A1A4D9"/>
  </r>
  <r>
    <x v="0"/>
    <x v="3"/>
    <d v="2025-03-04T00:00:00"/>
    <x v="3"/>
    <x v="3"/>
    <x v="2"/>
    <x v="3"/>
    <x v="2"/>
    <s v="3DD.0077A1DCC4"/>
  </r>
  <r>
    <x v="0"/>
    <x v="3"/>
    <d v="2025-03-04T00:00:00"/>
    <x v="3"/>
    <x v="3"/>
    <x v="2"/>
    <x v="3"/>
    <x v="2"/>
    <s v="3DD.0077A1F7BC"/>
  </r>
  <r>
    <x v="0"/>
    <x v="3"/>
    <d v="2025-03-04T00:00:00"/>
    <x v="4"/>
    <x v="3"/>
    <x v="2"/>
    <x v="4"/>
    <x v="3"/>
    <s v="3DD.0077A22A8D"/>
  </r>
  <r>
    <x v="0"/>
    <x v="3"/>
    <d v="2025-03-05T00:00:00"/>
    <x v="3"/>
    <x v="3"/>
    <x v="2"/>
    <x v="3"/>
    <x v="2"/>
    <s v="3DD.007798E642"/>
  </r>
  <r>
    <x v="0"/>
    <x v="4"/>
    <d v="2025-03-05T00:00:00"/>
    <x v="1"/>
    <x v="1"/>
    <x v="1"/>
    <x v="1"/>
    <x v="1"/>
    <s v="3DD.00779FCD89"/>
  </r>
  <r>
    <x v="0"/>
    <x v="4"/>
    <d v="2025-03-05T00:00:00"/>
    <x v="3"/>
    <x v="3"/>
    <x v="2"/>
    <x v="3"/>
    <x v="2"/>
    <s v="3DD.0077A18FB1"/>
  </r>
  <r>
    <x v="0"/>
    <x v="4"/>
    <d v="2025-03-05T00:00:00"/>
    <x v="3"/>
    <x v="3"/>
    <x v="2"/>
    <x v="3"/>
    <x v="2"/>
    <s v="3DD.0077A23A80"/>
  </r>
  <r>
    <x v="0"/>
    <x v="4"/>
    <d v="2025-03-08T00:00:00"/>
    <x v="3"/>
    <x v="3"/>
    <x v="2"/>
    <x v="3"/>
    <x v="2"/>
    <s v="3DD.0077A1D46A"/>
  </r>
  <r>
    <x v="0"/>
    <x v="5"/>
    <d v="2025-03-06T00:00:00"/>
    <x v="1"/>
    <x v="1"/>
    <x v="1"/>
    <x v="1"/>
    <x v="1"/>
    <s v="3DD.00779D04CE"/>
  </r>
  <r>
    <x v="0"/>
    <x v="5"/>
    <d v="2025-03-06T00:00:00"/>
    <x v="1"/>
    <x v="1"/>
    <x v="1"/>
    <x v="1"/>
    <x v="1"/>
    <s v="3DD.0077A0C12F"/>
  </r>
  <r>
    <x v="0"/>
    <x v="5"/>
    <d v="2025-03-06T00:00:00"/>
    <x v="3"/>
    <x v="3"/>
    <x v="2"/>
    <x v="3"/>
    <x v="2"/>
    <s v="3DD.0077A1664C"/>
  </r>
  <r>
    <x v="0"/>
    <x v="6"/>
    <d v="2025-03-09T00:00:00"/>
    <x v="3"/>
    <x v="3"/>
    <x v="2"/>
    <x v="3"/>
    <x v="2"/>
    <s v="3DD.0077A249DF"/>
  </r>
  <r>
    <x v="0"/>
    <x v="7"/>
    <d v="2025-03-08T00:00:00"/>
    <x v="1"/>
    <x v="1"/>
    <x v="1"/>
    <x v="1"/>
    <x v="1"/>
    <s v="3DD.00779C49E0"/>
  </r>
  <r>
    <x v="0"/>
    <x v="7"/>
    <d v="2025-03-08T00:00:00"/>
    <x v="1"/>
    <x v="1"/>
    <x v="1"/>
    <x v="1"/>
    <x v="1"/>
    <s v="3DD.00779C615E"/>
  </r>
  <r>
    <x v="0"/>
    <x v="7"/>
    <d v="2025-03-08T00:00:00"/>
    <x v="5"/>
    <x v="4"/>
    <x v="1"/>
    <x v="5"/>
    <x v="4"/>
    <s v="3DD.0077981050"/>
  </r>
  <r>
    <x v="0"/>
    <x v="7"/>
    <d v="2025-03-08T00:00:00"/>
    <x v="5"/>
    <x v="4"/>
    <x v="1"/>
    <x v="5"/>
    <x v="4"/>
    <s v="3DD.0077ABBD6C"/>
  </r>
  <r>
    <x v="0"/>
    <x v="7"/>
    <d v="2025-03-08T00:00:00"/>
    <x v="4"/>
    <x v="3"/>
    <x v="2"/>
    <x v="4"/>
    <x v="3"/>
    <s v="3DD.0077989A3D"/>
  </r>
  <r>
    <x v="0"/>
    <x v="8"/>
    <d v="2025-03-09T00:00:00"/>
    <x v="1"/>
    <x v="1"/>
    <x v="1"/>
    <x v="1"/>
    <x v="1"/>
    <s v="3DD.0077A24B18"/>
  </r>
  <r>
    <x v="0"/>
    <x v="8"/>
    <d v="2025-03-09T00:00:00"/>
    <x v="1"/>
    <x v="1"/>
    <x v="1"/>
    <x v="1"/>
    <x v="1"/>
    <s v="3DD.0077A2605F"/>
  </r>
  <r>
    <x v="0"/>
    <x v="8"/>
    <d v="2025-03-09T00:00:00"/>
    <x v="5"/>
    <x v="4"/>
    <x v="1"/>
    <x v="5"/>
    <x v="4"/>
    <s v="3DD.0077ABABC2"/>
  </r>
  <r>
    <x v="0"/>
    <x v="8"/>
    <d v="2025-03-09T00:00:00"/>
    <x v="3"/>
    <x v="3"/>
    <x v="2"/>
    <x v="3"/>
    <x v="2"/>
    <s v="3DD.007798D778"/>
  </r>
  <r>
    <x v="0"/>
    <x v="9"/>
    <d v="2025-03-10T00:00:00"/>
    <x v="1"/>
    <x v="1"/>
    <x v="1"/>
    <x v="1"/>
    <x v="1"/>
    <s v="3DD.0077A093E6"/>
  </r>
  <r>
    <x v="0"/>
    <x v="9"/>
    <d v="2025-03-10T00:00:00"/>
    <x v="1"/>
    <x v="1"/>
    <x v="1"/>
    <x v="1"/>
    <x v="1"/>
    <s v="3DD.0077A0DA5E"/>
  </r>
  <r>
    <x v="0"/>
    <x v="10"/>
    <d v="2025-03-11T00:00:00"/>
    <x v="1"/>
    <x v="1"/>
    <x v="1"/>
    <x v="1"/>
    <x v="1"/>
    <s v="3DD.00779F68BA"/>
  </r>
  <r>
    <x v="0"/>
    <x v="10"/>
    <d v="2025-03-11T00:00:00"/>
    <x v="1"/>
    <x v="1"/>
    <x v="1"/>
    <x v="1"/>
    <x v="1"/>
    <s v="3DD.0077A24813"/>
  </r>
  <r>
    <x v="0"/>
    <x v="10"/>
    <d v="2025-03-12T00:00:00"/>
    <x v="3"/>
    <x v="3"/>
    <x v="2"/>
    <x v="3"/>
    <x v="2"/>
    <s v="3DD.0077A1945D"/>
  </r>
  <r>
    <x v="0"/>
    <x v="11"/>
    <d v="2025-03-12T00:00:00"/>
    <x v="2"/>
    <x v="2"/>
    <x v="0"/>
    <x v="2"/>
    <x v="0"/>
    <s v="3DD.00779F8F8C"/>
  </r>
  <r>
    <x v="0"/>
    <x v="11"/>
    <d v="2025-03-12T00:00:00"/>
    <x v="3"/>
    <x v="3"/>
    <x v="2"/>
    <x v="3"/>
    <x v="2"/>
    <s v="3DD.007798EF1B"/>
  </r>
  <r>
    <x v="0"/>
    <x v="12"/>
    <d v="2025-03-13T00:00:00"/>
    <x v="1"/>
    <x v="1"/>
    <x v="1"/>
    <x v="1"/>
    <x v="1"/>
    <s v="3DD.0077981C15"/>
  </r>
  <r>
    <x v="0"/>
    <x v="12"/>
    <d v="2025-03-13T00:00:00"/>
    <x v="1"/>
    <x v="1"/>
    <x v="1"/>
    <x v="1"/>
    <x v="1"/>
    <s v="3DD.0077A0DB93"/>
  </r>
  <r>
    <x v="0"/>
    <x v="12"/>
    <d v="2025-03-13T00:00:00"/>
    <x v="5"/>
    <x v="4"/>
    <x v="1"/>
    <x v="5"/>
    <x v="4"/>
    <s v="3DD.007797F25B"/>
  </r>
  <r>
    <x v="0"/>
    <x v="12"/>
    <d v="2025-03-13T00:00:00"/>
    <x v="0"/>
    <x v="0"/>
    <x v="0"/>
    <x v="0"/>
    <x v="0"/>
    <s v="3DD.0077A0F805"/>
  </r>
  <r>
    <x v="0"/>
    <x v="12"/>
    <d v="2025-03-13T00:00:00"/>
    <x v="3"/>
    <x v="3"/>
    <x v="2"/>
    <x v="3"/>
    <x v="2"/>
    <s v="3DD.0077A20228"/>
  </r>
  <r>
    <x v="0"/>
    <x v="13"/>
    <d v="2025-03-14T00:00:00"/>
    <x v="1"/>
    <x v="1"/>
    <x v="1"/>
    <x v="1"/>
    <x v="1"/>
    <s v="3DD.00779FC603"/>
  </r>
  <r>
    <x v="0"/>
    <x v="13"/>
    <d v="2025-03-14T00:00:00"/>
    <x v="1"/>
    <x v="1"/>
    <x v="1"/>
    <x v="1"/>
    <x v="1"/>
    <s v="3DD.0077ABA371"/>
  </r>
  <r>
    <x v="0"/>
    <x v="13"/>
    <d v="2025-03-14T00:00:00"/>
    <x v="5"/>
    <x v="4"/>
    <x v="1"/>
    <x v="5"/>
    <x v="4"/>
    <s v="3DD.0077AB597C"/>
  </r>
  <r>
    <x v="0"/>
    <x v="13"/>
    <d v="2025-03-14T00:00:00"/>
    <x v="0"/>
    <x v="0"/>
    <x v="0"/>
    <x v="0"/>
    <x v="0"/>
    <s v="3DD.00779C69EA"/>
  </r>
  <r>
    <x v="0"/>
    <x v="13"/>
    <d v="2025-03-14T00:00:00"/>
    <x v="0"/>
    <x v="0"/>
    <x v="0"/>
    <x v="0"/>
    <x v="0"/>
    <s v="3DD.00779CB806"/>
  </r>
  <r>
    <x v="0"/>
    <x v="13"/>
    <d v="2025-03-14T00:00:00"/>
    <x v="3"/>
    <x v="3"/>
    <x v="2"/>
    <x v="3"/>
    <x v="2"/>
    <s v="3DD.0077A1F48A"/>
  </r>
  <r>
    <x v="0"/>
    <x v="14"/>
    <d v="2025-03-15T00:00:00"/>
    <x v="1"/>
    <x v="1"/>
    <x v="1"/>
    <x v="1"/>
    <x v="1"/>
    <s v="3DD.00779F3411"/>
  </r>
  <r>
    <x v="0"/>
    <x v="14"/>
    <d v="2025-03-15T00:00:00"/>
    <x v="5"/>
    <x v="4"/>
    <x v="1"/>
    <x v="5"/>
    <x v="4"/>
    <s v="3DD.00779844EE"/>
  </r>
  <r>
    <x v="0"/>
    <x v="14"/>
    <d v="2025-03-15T00:00:00"/>
    <x v="0"/>
    <x v="0"/>
    <x v="0"/>
    <x v="0"/>
    <x v="0"/>
    <s v="3DD.00779CA931"/>
  </r>
  <r>
    <x v="0"/>
    <x v="14"/>
    <d v="2025-03-15T00:00:00"/>
    <x v="0"/>
    <x v="0"/>
    <x v="0"/>
    <x v="0"/>
    <x v="0"/>
    <s v="3DD.00779E1378"/>
  </r>
  <r>
    <x v="0"/>
    <x v="14"/>
    <d v="2025-03-15T00:00:00"/>
    <x v="0"/>
    <x v="0"/>
    <x v="0"/>
    <x v="0"/>
    <x v="0"/>
    <s v="3DD.0077A09A45"/>
  </r>
  <r>
    <x v="0"/>
    <x v="14"/>
    <d v="2025-03-15T00:00:00"/>
    <x v="0"/>
    <x v="0"/>
    <x v="0"/>
    <x v="0"/>
    <x v="0"/>
    <s v="3DD.0077A17EC3"/>
  </r>
  <r>
    <x v="0"/>
    <x v="14"/>
    <d v="2025-03-15T00:00:00"/>
    <x v="3"/>
    <x v="3"/>
    <x v="2"/>
    <x v="3"/>
    <x v="2"/>
    <s v="3DD.0077A205AA"/>
  </r>
  <r>
    <x v="0"/>
    <x v="14"/>
    <d v="2025-03-15T00:00:00"/>
    <x v="3"/>
    <x v="3"/>
    <x v="2"/>
    <x v="3"/>
    <x v="2"/>
    <s v="3DD.0077A2536A"/>
  </r>
  <r>
    <x v="0"/>
    <x v="14"/>
    <d v="2025-03-16T00:00:00"/>
    <x v="1"/>
    <x v="1"/>
    <x v="1"/>
    <x v="1"/>
    <x v="1"/>
    <s v="3DD.0077A15C4C"/>
  </r>
  <r>
    <x v="0"/>
    <x v="14"/>
    <d v="2025-03-16T00:00:00"/>
    <x v="5"/>
    <x v="4"/>
    <x v="1"/>
    <x v="5"/>
    <x v="4"/>
    <s v="3DD.0077ABAC3F"/>
  </r>
  <r>
    <x v="0"/>
    <x v="14"/>
    <d v="2025-03-16T00:00:00"/>
    <x v="3"/>
    <x v="3"/>
    <x v="2"/>
    <x v="3"/>
    <x v="2"/>
    <s v="3DD.0077989ECA"/>
  </r>
  <r>
    <x v="0"/>
    <x v="14"/>
    <d v="2025-03-16T00:00:00"/>
    <x v="3"/>
    <x v="3"/>
    <x v="2"/>
    <x v="3"/>
    <x v="2"/>
    <s v="3DD.0077A1D726"/>
  </r>
  <r>
    <x v="0"/>
    <x v="15"/>
    <d v="2025-03-16T00:00:00"/>
    <x v="3"/>
    <x v="3"/>
    <x v="2"/>
    <x v="3"/>
    <x v="2"/>
    <s v="3DD.0077A1D2F3"/>
  </r>
  <r>
    <x v="0"/>
    <x v="15"/>
    <d v="2025-03-16T00:00:00"/>
    <x v="3"/>
    <x v="3"/>
    <x v="2"/>
    <x v="3"/>
    <x v="2"/>
    <s v="3DD.0077A247D0"/>
  </r>
  <r>
    <x v="0"/>
    <x v="16"/>
    <d v="2025-03-17T00:00:00"/>
    <x v="1"/>
    <x v="1"/>
    <x v="1"/>
    <x v="1"/>
    <x v="1"/>
    <s v="3DD.003D309698"/>
  </r>
  <r>
    <x v="0"/>
    <x v="16"/>
    <d v="2025-03-17T00:00:00"/>
    <x v="1"/>
    <x v="1"/>
    <x v="1"/>
    <x v="1"/>
    <x v="1"/>
    <s v="3DD.0077988CE2"/>
  </r>
  <r>
    <x v="0"/>
    <x v="16"/>
    <d v="2025-03-17T00:00:00"/>
    <x v="1"/>
    <x v="1"/>
    <x v="1"/>
    <x v="1"/>
    <x v="1"/>
    <s v="3DD.00779E1327"/>
  </r>
  <r>
    <x v="0"/>
    <x v="16"/>
    <d v="2025-03-17T00:00:00"/>
    <x v="1"/>
    <x v="1"/>
    <x v="1"/>
    <x v="1"/>
    <x v="1"/>
    <s v="3DD.00779FE6F2"/>
  </r>
  <r>
    <x v="0"/>
    <x v="16"/>
    <d v="2025-03-17T00:00:00"/>
    <x v="1"/>
    <x v="1"/>
    <x v="1"/>
    <x v="1"/>
    <x v="1"/>
    <s v="3DD.0077A22A7E"/>
  </r>
  <r>
    <x v="0"/>
    <x v="16"/>
    <d v="2025-03-17T00:00:00"/>
    <x v="2"/>
    <x v="2"/>
    <x v="0"/>
    <x v="2"/>
    <x v="0"/>
    <s v="3DD.00779E2EBB"/>
  </r>
  <r>
    <x v="0"/>
    <x v="16"/>
    <d v="2025-03-17T00:00:00"/>
    <x v="0"/>
    <x v="0"/>
    <x v="0"/>
    <x v="0"/>
    <x v="0"/>
    <s v="3DD.00779C4700"/>
  </r>
  <r>
    <x v="0"/>
    <x v="16"/>
    <d v="2025-03-17T00:00:00"/>
    <x v="0"/>
    <x v="0"/>
    <x v="0"/>
    <x v="0"/>
    <x v="0"/>
    <s v="3DD.00779CB5A8"/>
  </r>
  <r>
    <x v="0"/>
    <x v="16"/>
    <d v="2025-03-17T00:00:00"/>
    <x v="0"/>
    <x v="0"/>
    <x v="0"/>
    <x v="0"/>
    <x v="0"/>
    <s v="3DD.0077A0B431"/>
  </r>
  <r>
    <x v="0"/>
    <x v="16"/>
    <d v="2025-03-17T00:00:00"/>
    <x v="0"/>
    <x v="0"/>
    <x v="0"/>
    <x v="0"/>
    <x v="0"/>
    <s v="3DD.0077A0D94D"/>
  </r>
  <r>
    <x v="0"/>
    <x v="16"/>
    <d v="2025-03-17T00:00:00"/>
    <x v="0"/>
    <x v="0"/>
    <x v="0"/>
    <x v="0"/>
    <x v="0"/>
    <s v="3DD.0077A0F63E"/>
  </r>
  <r>
    <x v="0"/>
    <x v="16"/>
    <d v="2025-03-17T00:00:00"/>
    <x v="0"/>
    <x v="0"/>
    <x v="0"/>
    <x v="0"/>
    <x v="0"/>
    <s v="3DD.0077A11253"/>
  </r>
  <r>
    <x v="0"/>
    <x v="16"/>
    <d v="2025-03-17T00:00:00"/>
    <x v="3"/>
    <x v="3"/>
    <x v="2"/>
    <x v="3"/>
    <x v="2"/>
    <s v="3DD.007798A7F3"/>
  </r>
  <r>
    <x v="0"/>
    <x v="16"/>
    <d v="2025-03-17T00:00:00"/>
    <x v="3"/>
    <x v="3"/>
    <x v="2"/>
    <x v="3"/>
    <x v="2"/>
    <s v="3DD.0077A1F41C"/>
  </r>
  <r>
    <x v="0"/>
    <x v="16"/>
    <d v="2025-03-17T00:00:00"/>
    <x v="3"/>
    <x v="3"/>
    <x v="2"/>
    <x v="3"/>
    <x v="2"/>
    <s v="3DD.0077A1F7DA"/>
  </r>
  <r>
    <x v="0"/>
    <x v="16"/>
    <d v="2025-03-17T00:00:00"/>
    <x v="4"/>
    <x v="3"/>
    <x v="2"/>
    <x v="4"/>
    <x v="3"/>
    <s v="3DD.0077A17405"/>
  </r>
  <r>
    <x v="0"/>
    <x v="16"/>
    <d v="2025-03-19T00:00:00"/>
    <x v="1"/>
    <x v="1"/>
    <x v="1"/>
    <x v="1"/>
    <x v="1"/>
    <s v="3DD.0077A12954"/>
  </r>
  <r>
    <x v="0"/>
    <x v="16"/>
    <d v="2025-03-19T00:00:00"/>
    <x v="0"/>
    <x v="0"/>
    <x v="0"/>
    <x v="0"/>
    <x v="0"/>
    <s v="3DD.0077A15492"/>
  </r>
  <r>
    <x v="0"/>
    <x v="17"/>
    <d v="2025-03-18T00:00:00"/>
    <x v="1"/>
    <x v="1"/>
    <x v="1"/>
    <x v="1"/>
    <x v="1"/>
    <s v="3DD.0077989E0A"/>
  </r>
  <r>
    <x v="0"/>
    <x v="17"/>
    <d v="2025-03-18T00:00:00"/>
    <x v="1"/>
    <x v="1"/>
    <x v="1"/>
    <x v="1"/>
    <x v="1"/>
    <s v="3DD.007798C53A"/>
  </r>
  <r>
    <x v="0"/>
    <x v="17"/>
    <d v="2025-03-18T00:00:00"/>
    <x v="1"/>
    <x v="1"/>
    <x v="1"/>
    <x v="1"/>
    <x v="1"/>
    <s v="3DD.00779C352C"/>
  </r>
  <r>
    <x v="0"/>
    <x v="17"/>
    <d v="2025-03-18T00:00:00"/>
    <x v="1"/>
    <x v="1"/>
    <x v="1"/>
    <x v="1"/>
    <x v="1"/>
    <s v="3DD.00779C3762"/>
  </r>
  <r>
    <x v="0"/>
    <x v="17"/>
    <d v="2025-03-18T00:00:00"/>
    <x v="1"/>
    <x v="1"/>
    <x v="1"/>
    <x v="1"/>
    <x v="1"/>
    <s v="3DD.00779EB6B2"/>
  </r>
  <r>
    <x v="0"/>
    <x v="17"/>
    <d v="2025-03-18T00:00:00"/>
    <x v="1"/>
    <x v="1"/>
    <x v="1"/>
    <x v="1"/>
    <x v="1"/>
    <s v="3DD.00779F89B6"/>
  </r>
  <r>
    <x v="0"/>
    <x v="17"/>
    <d v="2025-03-18T00:00:00"/>
    <x v="1"/>
    <x v="1"/>
    <x v="1"/>
    <x v="1"/>
    <x v="1"/>
    <s v="3DD.0077A1485B"/>
  </r>
  <r>
    <x v="0"/>
    <x v="17"/>
    <d v="2025-03-18T00:00:00"/>
    <x v="1"/>
    <x v="1"/>
    <x v="1"/>
    <x v="1"/>
    <x v="1"/>
    <s v="3DD.0077A1C66E"/>
  </r>
  <r>
    <x v="0"/>
    <x v="17"/>
    <d v="2025-03-18T00:00:00"/>
    <x v="1"/>
    <x v="1"/>
    <x v="1"/>
    <x v="1"/>
    <x v="1"/>
    <s v="3DD.0077A22117"/>
  </r>
  <r>
    <x v="0"/>
    <x v="17"/>
    <d v="2025-03-18T00:00:00"/>
    <x v="1"/>
    <x v="1"/>
    <x v="1"/>
    <x v="1"/>
    <x v="1"/>
    <s v="3DD.0077AB5CF6"/>
  </r>
  <r>
    <x v="0"/>
    <x v="17"/>
    <d v="2025-03-18T00:00:00"/>
    <x v="0"/>
    <x v="0"/>
    <x v="0"/>
    <x v="0"/>
    <x v="0"/>
    <s v="3DD.00779C5B61"/>
  </r>
  <r>
    <x v="0"/>
    <x v="17"/>
    <d v="2025-03-18T00:00:00"/>
    <x v="0"/>
    <x v="0"/>
    <x v="0"/>
    <x v="0"/>
    <x v="0"/>
    <s v="3DD.0077A0A845"/>
  </r>
  <r>
    <x v="0"/>
    <x v="17"/>
    <d v="2025-03-18T00:00:00"/>
    <x v="0"/>
    <x v="0"/>
    <x v="0"/>
    <x v="0"/>
    <x v="0"/>
    <s v="3DD.0077A0B016"/>
  </r>
  <r>
    <x v="0"/>
    <x v="17"/>
    <d v="2025-03-18T00:00:00"/>
    <x v="0"/>
    <x v="0"/>
    <x v="0"/>
    <x v="0"/>
    <x v="0"/>
    <s v="3DD.0077A17EEC"/>
  </r>
  <r>
    <x v="0"/>
    <x v="17"/>
    <d v="2025-03-18T00:00:00"/>
    <x v="3"/>
    <x v="3"/>
    <x v="2"/>
    <x v="3"/>
    <x v="2"/>
    <s v="3DD.0077A180DA"/>
  </r>
  <r>
    <x v="0"/>
    <x v="17"/>
    <d v="2025-03-18T00:00:00"/>
    <x v="3"/>
    <x v="3"/>
    <x v="2"/>
    <x v="3"/>
    <x v="2"/>
    <s v="3DD.0077A1BB36"/>
  </r>
  <r>
    <x v="0"/>
    <x v="17"/>
    <d v="2025-03-18T00:00:00"/>
    <x v="3"/>
    <x v="3"/>
    <x v="2"/>
    <x v="3"/>
    <x v="2"/>
    <s v="3DD.0077A1E7B5"/>
  </r>
  <r>
    <x v="0"/>
    <x v="17"/>
    <d v="2025-03-18T00:00:00"/>
    <x v="3"/>
    <x v="3"/>
    <x v="2"/>
    <x v="3"/>
    <x v="2"/>
    <s v="3DD.0077A1F7B3"/>
  </r>
  <r>
    <x v="0"/>
    <x v="17"/>
    <d v="2025-03-18T00:00:00"/>
    <x v="3"/>
    <x v="3"/>
    <x v="2"/>
    <x v="3"/>
    <x v="2"/>
    <s v="3DD.0077A21628"/>
  </r>
  <r>
    <x v="0"/>
    <x v="17"/>
    <d v="2025-03-18T00:00:00"/>
    <x v="3"/>
    <x v="3"/>
    <x v="2"/>
    <x v="3"/>
    <x v="2"/>
    <s v="3DD.0077A23E0A"/>
  </r>
  <r>
    <x v="0"/>
    <x v="17"/>
    <d v="2025-03-18T00:00:00"/>
    <x v="3"/>
    <x v="3"/>
    <x v="2"/>
    <x v="3"/>
    <x v="2"/>
    <s v="3DD.0077A260C2"/>
  </r>
  <r>
    <x v="0"/>
    <x v="17"/>
    <d v="2025-03-19T00:00:00"/>
    <x v="1"/>
    <x v="1"/>
    <x v="1"/>
    <x v="1"/>
    <x v="1"/>
    <s v="3DD.00779C546D"/>
  </r>
  <r>
    <x v="0"/>
    <x v="17"/>
    <d v="2025-03-19T00:00:00"/>
    <x v="1"/>
    <x v="1"/>
    <x v="1"/>
    <x v="1"/>
    <x v="1"/>
    <s v="3DD.00779E4686"/>
  </r>
  <r>
    <x v="0"/>
    <x v="17"/>
    <d v="2025-03-19T00:00:00"/>
    <x v="1"/>
    <x v="1"/>
    <x v="1"/>
    <x v="1"/>
    <x v="1"/>
    <s v="3DD.00779F5870"/>
  </r>
  <r>
    <x v="0"/>
    <x v="17"/>
    <d v="2025-03-19T00:00:00"/>
    <x v="0"/>
    <x v="0"/>
    <x v="0"/>
    <x v="0"/>
    <x v="0"/>
    <s v="3DD.00779CB7E7"/>
  </r>
  <r>
    <x v="0"/>
    <x v="17"/>
    <d v="2025-03-19T00:00:00"/>
    <x v="0"/>
    <x v="0"/>
    <x v="0"/>
    <x v="0"/>
    <x v="0"/>
    <s v="3DD.0077A18C77"/>
  </r>
  <r>
    <x v="0"/>
    <x v="18"/>
    <d v="2025-03-19T00:00:00"/>
    <x v="1"/>
    <x v="1"/>
    <x v="1"/>
    <x v="1"/>
    <x v="1"/>
    <s v="3DD.00779CA6D7"/>
  </r>
  <r>
    <x v="0"/>
    <x v="18"/>
    <d v="2025-03-19T00:00:00"/>
    <x v="1"/>
    <x v="1"/>
    <x v="1"/>
    <x v="1"/>
    <x v="1"/>
    <s v="3DD.00779CB55B"/>
  </r>
  <r>
    <x v="0"/>
    <x v="18"/>
    <d v="2025-03-19T00:00:00"/>
    <x v="1"/>
    <x v="1"/>
    <x v="1"/>
    <x v="1"/>
    <x v="1"/>
    <s v="3DD.00779E9898"/>
  </r>
  <r>
    <x v="0"/>
    <x v="18"/>
    <d v="2025-03-19T00:00:00"/>
    <x v="1"/>
    <x v="1"/>
    <x v="1"/>
    <x v="1"/>
    <x v="1"/>
    <s v="3DD.00779F1FB8"/>
  </r>
  <r>
    <x v="0"/>
    <x v="18"/>
    <d v="2025-03-19T00:00:00"/>
    <x v="1"/>
    <x v="1"/>
    <x v="1"/>
    <x v="1"/>
    <x v="1"/>
    <s v="3DD.00779F4223"/>
  </r>
  <r>
    <x v="0"/>
    <x v="18"/>
    <d v="2025-03-19T00:00:00"/>
    <x v="1"/>
    <x v="1"/>
    <x v="1"/>
    <x v="1"/>
    <x v="1"/>
    <s v="3DD.00779F50B1"/>
  </r>
  <r>
    <x v="0"/>
    <x v="18"/>
    <d v="2025-03-19T00:00:00"/>
    <x v="1"/>
    <x v="1"/>
    <x v="1"/>
    <x v="1"/>
    <x v="1"/>
    <s v="3DD.00779F623D"/>
  </r>
  <r>
    <x v="0"/>
    <x v="18"/>
    <d v="2025-03-19T00:00:00"/>
    <x v="1"/>
    <x v="1"/>
    <x v="1"/>
    <x v="1"/>
    <x v="1"/>
    <s v="3DD.00779F62CD"/>
  </r>
  <r>
    <x v="0"/>
    <x v="18"/>
    <d v="2025-03-19T00:00:00"/>
    <x v="1"/>
    <x v="1"/>
    <x v="1"/>
    <x v="1"/>
    <x v="1"/>
    <s v="3DD.0077A12F17"/>
  </r>
  <r>
    <x v="0"/>
    <x v="18"/>
    <d v="2025-03-19T00:00:00"/>
    <x v="5"/>
    <x v="4"/>
    <x v="1"/>
    <x v="5"/>
    <x v="4"/>
    <s v="3DD.00779844F7"/>
  </r>
  <r>
    <x v="0"/>
    <x v="18"/>
    <d v="2025-03-19T00:00:00"/>
    <x v="2"/>
    <x v="2"/>
    <x v="0"/>
    <x v="2"/>
    <x v="0"/>
    <s v="3DD.00779F0491"/>
  </r>
  <r>
    <x v="0"/>
    <x v="18"/>
    <d v="2025-03-19T00:00:00"/>
    <x v="0"/>
    <x v="0"/>
    <x v="0"/>
    <x v="0"/>
    <x v="0"/>
    <s v="3DD.00779C66A8"/>
  </r>
  <r>
    <x v="0"/>
    <x v="18"/>
    <d v="2025-03-19T00:00:00"/>
    <x v="0"/>
    <x v="0"/>
    <x v="0"/>
    <x v="0"/>
    <x v="0"/>
    <s v="3DD.0077A093A2"/>
  </r>
  <r>
    <x v="0"/>
    <x v="18"/>
    <d v="2025-03-19T00:00:00"/>
    <x v="0"/>
    <x v="0"/>
    <x v="0"/>
    <x v="0"/>
    <x v="0"/>
    <s v="3DD.0077A0F749"/>
  </r>
  <r>
    <x v="0"/>
    <x v="18"/>
    <d v="2025-03-19T00:00:00"/>
    <x v="3"/>
    <x v="3"/>
    <x v="2"/>
    <x v="3"/>
    <x v="2"/>
    <s v="3DD.0077A1F813"/>
  </r>
  <r>
    <x v="0"/>
    <x v="18"/>
    <d v="2025-03-19T00:00:00"/>
    <x v="3"/>
    <x v="3"/>
    <x v="2"/>
    <x v="3"/>
    <x v="2"/>
    <s v="3DD.0077A22834"/>
  </r>
  <r>
    <x v="0"/>
    <x v="18"/>
    <d v="2025-03-19T00:00:00"/>
    <x v="3"/>
    <x v="3"/>
    <x v="2"/>
    <x v="3"/>
    <x v="2"/>
    <s v="3DD.0077A23801"/>
  </r>
  <r>
    <x v="0"/>
    <x v="18"/>
    <d v="2025-03-19T00:00:00"/>
    <x v="4"/>
    <x v="3"/>
    <x v="2"/>
    <x v="4"/>
    <x v="3"/>
    <s v="3DD.0077A15976"/>
  </r>
  <r>
    <x v="0"/>
    <x v="18"/>
    <d v="2025-03-19T00:00:00"/>
    <x v="4"/>
    <x v="3"/>
    <x v="2"/>
    <x v="4"/>
    <x v="3"/>
    <s v="3DD.0077A2DD2F"/>
  </r>
  <r>
    <x v="0"/>
    <x v="18"/>
    <d v="2025-03-20T00:00:00"/>
    <x v="0"/>
    <x v="0"/>
    <x v="0"/>
    <x v="0"/>
    <x v="0"/>
    <s v="3DD.0077A107B6"/>
  </r>
  <r>
    <x v="0"/>
    <x v="18"/>
    <d v="2025-03-20T00:00:00"/>
    <x v="0"/>
    <x v="0"/>
    <x v="0"/>
    <x v="0"/>
    <x v="0"/>
    <s v="3DD.0077A1424E"/>
  </r>
  <r>
    <x v="0"/>
    <x v="19"/>
    <d v="2025-03-20T00:00:00"/>
    <x v="1"/>
    <x v="1"/>
    <x v="1"/>
    <x v="1"/>
    <x v="1"/>
    <s v="3DD.00779814CA"/>
  </r>
  <r>
    <x v="0"/>
    <x v="19"/>
    <d v="2025-03-20T00:00:00"/>
    <x v="1"/>
    <x v="1"/>
    <x v="1"/>
    <x v="1"/>
    <x v="1"/>
    <s v="3DD.0077987FB4"/>
  </r>
  <r>
    <x v="0"/>
    <x v="19"/>
    <d v="2025-03-20T00:00:00"/>
    <x v="1"/>
    <x v="1"/>
    <x v="1"/>
    <x v="1"/>
    <x v="1"/>
    <s v="3DD.007798DDA7"/>
  </r>
  <r>
    <x v="0"/>
    <x v="19"/>
    <d v="2025-03-20T00:00:00"/>
    <x v="1"/>
    <x v="1"/>
    <x v="1"/>
    <x v="1"/>
    <x v="1"/>
    <s v="3DD.00779C3D01"/>
  </r>
  <r>
    <x v="0"/>
    <x v="19"/>
    <d v="2025-03-20T00:00:00"/>
    <x v="1"/>
    <x v="1"/>
    <x v="1"/>
    <x v="1"/>
    <x v="1"/>
    <s v="3DD.00779C617F"/>
  </r>
  <r>
    <x v="0"/>
    <x v="19"/>
    <d v="2025-03-20T00:00:00"/>
    <x v="1"/>
    <x v="1"/>
    <x v="1"/>
    <x v="1"/>
    <x v="1"/>
    <s v="3DD.00779C7F45"/>
  </r>
  <r>
    <x v="0"/>
    <x v="19"/>
    <d v="2025-03-20T00:00:00"/>
    <x v="1"/>
    <x v="1"/>
    <x v="1"/>
    <x v="1"/>
    <x v="1"/>
    <s v="3DD.00779C833E"/>
  </r>
  <r>
    <x v="0"/>
    <x v="19"/>
    <d v="2025-03-20T00:00:00"/>
    <x v="1"/>
    <x v="1"/>
    <x v="1"/>
    <x v="1"/>
    <x v="1"/>
    <s v="3DD.0077A19327"/>
  </r>
  <r>
    <x v="0"/>
    <x v="19"/>
    <d v="2025-03-20T00:00:00"/>
    <x v="5"/>
    <x v="4"/>
    <x v="1"/>
    <x v="5"/>
    <x v="4"/>
    <s v="3DD.0077ABC9C7"/>
  </r>
  <r>
    <x v="0"/>
    <x v="19"/>
    <d v="2025-03-20T00:00:00"/>
    <x v="6"/>
    <x v="5"/>
    <x v="1"/>
    <x v="6"/>
    <x v="5"/>
    <s v="3DD.007798B72D"/>
  </r>
  <r>
    <x v="0"/>
    <x v="19"/>
    <d v="2025-03-20T00:00:00"/>
    <x v="0"/>
    <x v="0"/>
    <x v="0"/>
    <x v="0"/>
    <x v="0"/>
    <s v="3DD.00779D21C2"/>
  </r>
  <r>
    <x v="0"/>
    <x v="19"/>
    <d v="2025-03-20T00:00:00"/>
    <x v="0"/>
    <x v="0"/>
    <x v="0"/>
    <x v="0"/>
    <x v="0"/>
    <s v="3DD.0077A0B4C4"/>
  </r>
  <r>
    <x v="0"/>
    <x v="19"/>
    <d v="2025-03-20T00:00:00"/>
    <x v="0"/>
    <x v="0"/>
    <x v="0"/>
    <x v="0"/>
    <x v="0"/>
    <s v="3DD.0077A0B4DC"/>
  </r>
  <r>
    <x v="0"/>
    <x v="19"/>
    <d v="2025-03-20T00:00:00"/>
    <x v="0"/>
    <x v="0"/>
    <x v="0"/>
    <x v="0"/>
    <x v="0"/>
    <s v="3DD.0077A15C74"/>
  </r>
  <r>
    <x v="0"/>
    <x v="19"/>
    <d v="2025-03-20T00:00:00"/>
    <x v="0"/>
    <x v="0"/>
    <x v="0"/>
    <x v="0"/>
    <x v="0"/>
    <s v="3DD.0077A162BA"/>
  </r>
  <r>
    <x v="0"/>
    <x v="19"/>
    <d v="2025-03-20T00:00:00"/>
    <x v="3"/>
    <x v="3"/>
    <x v="2"/>
    <x v="3"/>
    <x v="2"/>
    <s v="3DD.0077A1E545"/>
  </r>
  <r>
    <x v="0"/>
    <x v="19"/>
    <d v="2025-03-20T00:00:00"/>
    <x v="3"/>
    <x v="3"/>
    <x v="2"/>
    <x v="3"/>
    <x v="2"/>
    <s v="3DD.0077A1EB51"/>
  </r>
  <r>
    <x v="0"/>
    <x v="19"/>
    <d v="2025-03-20T00:00:00"/>
    <x v="3"/>
    <x v="3"/>
    <x v="2"/>
    <x v="3"/>
    <x v="2"/>
    <s v="3DD.0077A1F48B"/>
  </r>
  <r>
    <x v="0"/>
    <x v="19"/>
    <d v="2025-03-20T00:00:00"/>
    <x v="3"/>
    <x v="3"/>
    <x v="2"/>
    <x v="3"/>
    <x v="2"/>
    <s v="3DD.0077A20F85"/>
  </r>
  <r>
    <x v="0"/>
    <x v="19"/>
    <d v="2025-03-20T00:00:00"/>
    <x v="3"/>
    <x v="3"/>
    <x v="2"/>
    <x v="3"/>
    <x v="2"/>
    <s v="3DD.0077A210D0"/>
  </r>
  <r>
    <x v="0"/>
    <x v="19"/>
    <d v="2025-03-20T00:00:00"/>
    <x v="3"/>
    <x v="3"/>
    <x v="2"/>
    <x v="3"/>
    <x v="2"/>
    <s v="3DD.0077A2138A"/>
  </r>
  <r>
    <x v="0"/>
    <x v="19"/>
    <d v="2025-03-20T00:00:00"/>
    <x v="4"/>
    <x v="3"/>
    <x v="2"/>
    <x v="4"/>
    <x v="3"/>
    <s v="3DD.0077A24FA2"/>
  </r>
  <r>
    <x v="0"/>
    <x v="19"/>
    <d v="2025-03-21T00:00:00"/>
    <x v="1"/>
    <x v="1"/>
    <x v="1"/>
    <x v="1"/>
    <x v="1"/>
    <s v="3DD.003D30963D"/>
  </r>
  <r>
    <x v="0"/>
    <x v="19"/>
    <d v="2025-03-21T00:00:00"/>
    <x v="1"/>
    <x v="1"/>
    <x v="1"/>
    <x v="1"/>
    <x v="1"/>
    <s v="3DD.0077A09B3E"/>
  </r>
  <r>
    <x v="0"/>
    <x v="19"/>
    <d v="2025-03-21T00:00:00"/>
    <x v="0"/>
    <x v="0"/>
    <x v="0"/>
    <x v="0"/>
    <x v="0"/>
    <s v="3DD.0077A19FF6"/>
  </r>
  <r>
    <x v="0"/>
    <x v="19"/>
    <d v="2025-03-21T00:00:00"/>
    <x v="3"/>
    <x v="3"/>
    <x v="2"/>
    <x v="3"/>
    <x v="2"/>
    <s v="3DD.0077A1D6BD"/>
  </r>
  <r>
    <x v="0"/>
    <x v="19"/>
    <d v="2025-03-22T00:00:00"/>
    <x v="0"/>
    <x v="0"/>
    <x v="0"/>
    <x v="0"/>
    <x v="0"/>
    <s v="3DD.00779CAC00"/>
  </r>
  <r>
    <x v="0"/>
    <x v="19"/>
    <d v="2025-03-23T00:00:00"/>
    <x v="1"/>
    <x v="1"/>
    <x v="1"/>
    <x v="1"/>
    <x v="1"/>
    <s v="3DD.00779CB245"/>
  </r>
  <r>
    <x v="0"/>
    <x v="19"/>
    <d v="2025-03-23T00:00:00"/>
    <x v="1"/>
    <x v="1"/>
    <x v="1"/>
    <x v="1"/>
    <x v="1"/>
    <s v="3DD.00779F5718"/>
  </r>
  <r>
    <x v="0"/>
    <x v="20"/>
    <d v="2025-03-21T00:00:00"/>
    <x v="1"/>
    <x v="1"/>
    <x v="1"/>
    <x v="1"/>
    <x v="1"/>
    <s v="3DD.007798739A"/>
  </r>
  <r>
    <x v="0"/>
    <x v="20"/>
    <d v="2025-03-21T00:00:00"/>
    <x v="1"/>
    <x v="1"/>
    <x v="1"/>
    <x v="1"/>
    <x v="1"/>
    <s v="3DD.0077988AEC"/>
  </r>
  <r>
    <x v="0"/>
    <x v="20"/>
    <d v="2025-03-21T00:00:00"/>
    <x v="1"/>
    <x v="1"/>
    <x v="1"/>
    <x v="1"/>
    <x v="1"/>
    <s v="3DD.007798AD0F"/>
  </r>
  <r>
    <x v="0"/>
    <x v="20"/>
    <d v="2025-03-21T00:00:00"/>
    <x v="1"/>
    <x v="1"/>
    <x v="1"/>
    <x v="1"/>
    <x v="1"/>
    <s v="3DD.007798F718"/>
  </r>
  <r>
    <x v="0"/>
    <x v="20"/>
    <d v="2025-03-21T00:00:00"/>
    <x v="1"/>
    <x v="1"/>
    <x v="1"/>
    <x v="1"/>
    <x v="1"/>
    <s v="3DD.00779DE17B"/>
  </r>
  <r>
    <x v="0"/>
    <x v="20"/>
    <d v="2025-03-21T00:00:00"/>
    <x v="1"/>
    <x v="1"/>
    <x v="1"/>
    <x v="1"/>
    <x v="1"/>
    <s v="3DD.00779E5047"/>
  </r>
  <r>
    <x v="0"/>
    <x v="20"/>
    <d v="2025-03-21T00:00:00"/>
    <x v="1"/>
    <x v="1"/>
    <x v="1"/>
    <x v="1"/>
    <x v="1"/>
    <s v="3DD.00779EB4F3"/>
  </r>
  <r>
    <x v="0"/>
    <x v="20"/>
    <d v="2025-03-21T00:00:00"/>
    <x v="1"/>
    <x v="1"/>
    <x v="1"/>
    <x v="1"/>
    <x v="1"/>
    <s v="3DD.00779EDB7A"/>
  </r>
  <r>
    <x v="0"/>
    <x v="20"/>
    <d v="2025-03-21T00:00:00"/>
    <x v="1"/>
    <x v="1"/>
    <x v="1"/>
    <x v="1"/>
    <x v="1"/>
    <s v="3DD.00779F54B3"/>
  </r>
  <r>
    <x v="0"/>
    <x v="20"/>
    <d v="2025-03-21T00:00:00"/>
    <x v="1"/>
    <x v="1"/>
    <x v="1"/>
    <x v="1"/>
    <x v="1"/>
    <s v="3DD.00779F7563"/>
  </r>
  <r>
    <x v="0"/>
    <x v="20"/>
    <d v="2025-03-21T00:00:00"/>
    <x v="1"/>
    <x v="1"/>
    <x v="1"/>
    <x v="1"/>
    <x v="1"/>
    <s v="3DD.00779F824D"/>
  </r>
  <r>
    <x v="0"/>
    <x v="20"/>
    <d v="2025-03-21T00:00:00"/>
    <x v="1"/>
    <x v="1"/>
    <x v="1"/>
    <x v="1"/>
    <x v="1"/>
    <s v="3DD.00779F924E"/>
  </r>
  <r>
    <x v="0"/>
    <x v="20"/>
    <d v="2025-03-21T00:00:00"/>
    <x v="1"/>
    <x v="1"/>
    <x v="1"/>
    <x v="1"/>
    <x v="1"/>
    <s v="3DD.00779FBA49"/>
  </r>
  <r>
    <x v="0"/>
    <x v="20"/>
    <d v="2025-03-21T00:00:00"/>
    <x v="1"/>
    <x v="1"/>
    <x v="1"/>
    <x v="1"/>
    <x v="1"/>
    <s v="3DD.0077A1061F"/>
  </r>
  <r>
    <x v="0"/>
    <x v="20"/>
    <d v="2025-03-21T00:00:00"/>
    <x v="1"/>
    <x v="1"/>
    <x v="1"/>
    <x v="1"/>
    <x v="1"/>
    <s v="3DD.0077A124D3"/>
  </r>
  <r>
    <x v="0"/>
    <x v="20"/>
    <d v="2025-03-21T00:00:00"/>
    <x v="1"/>
    <x v="1"/>
    <x v="1"/>
    <x v="1"/>
    <x v="1"/>
    <s v="3DD.0077A1359C"/>
  </r>
  <r>
    <x v="0"/>
    <x v="20"/>
    <d v="2025-03-21T00:00:00"/>
    <x v="1"/>
    <x v="1"/>
    <x v="1"/>
    <x v="1"/>
    <x v="1"/>
    <s v="3DD.0077A14E6B"/>
  </r>
  <r>
    <x v="0"/>
    <x v="20"/>
    <d v="2025-03-21T00:00:00"/>
    <x v="1"/>
    <x v="1"/>
    <x v="1"/>
    <x v="1"/>
    <x v="1"/>
    <s v="3DD.0077A1B3C7"/>
  </r>
  <r>
    <x v="0"/>
    <x v="20"/>
    <d v="2025-03-21T00:00:00"/>
    <x v="1"/>
    <x v="1"/>
    <x v="1"/>
    <x v="1"/>
    <x v="1"/>
    <s v="3DD.0077A1C56A"/>
  </r>
  <r>
    <x v="0"/>
    <x v="20"/>
    <d v="2025-03-21T00:00:00"/>
    <x v="1"/>
    <x v="1"/>
    <x v="1"/>
    <x v="1"/>
    <x v="1"/>
    <s v="3DD.0077A1D04D"/>
  </r>
  <r>
    <x v="0"/>
    <x v="20"/>
    <d v="2025-03-21T00:00:00"/>
    <x v="1"/>
    <x v="1"/>
    <x v="1"/>
    <x v="1"/>
    <x v="1"/>
    <s v="3DD.0077A2277C"/>
  </r>
  <r>
    <x v="0"/>
    <x v="20"/>
    <d v="2025-03-21T00:00:00"/>
    <x v="1"/>
    <x v="1"/>
    <x v="1"/>
    <x v="1"/>
    <x v="1"/>
    <s v="3DD.0077AB9F1F"/>
  </r>
  <r>
    <x v="0"/>
    <x v="20"/>
    <d v="2025-03-21T00:00:00"/>
    <x v="1"/>
    <x v="1"/>
    <x v="1"/>
    <x v="1"/>
    <x v="1"/>
    <s v="3DD.0077ABB1FC"/>
  </r>
  <r>
    <x v="0"/>
    <x v="20"/>
    <d v="2025-03-21T00:00:00"/>
    <x v="5"/>
    <x v="4"/>
    <x v="1"/>
    <x v="5"/>
    <x v="4"/>
    <s v="3DD.0077980D9D"/>
  </r>
  <r>
    <x v="0"/>
    <x v="20"/>
    <d v="2025-03-21T00:00:00"/>
    <x v="5"/>
    <x v="4"/>
    <x v="1"/>
    <x v="5"/>
    <x v="4"/>
    <s v="3DD.0077AB89E1"/>
  </r>
  <r>
    <x v="0"/>
    <x v="20"/>
    <d v="2025-03-21T00:00:00"/>
    <x v="2"/>
    <x v="2"/>
    <x v="0"/>
    <x v="2"/>
    <x v="0"/>
    <s v="3DD.00779E6A7F"/>
  </r>
  <r>
    <x v="0"/>
    <x v="20"/>
    <d v="2025-03-21T00:00:00"/>
    <x v="0"/>
    <x v="0"/>
    <x v="0"/>
    <x v="0"/>
    <x v="0"/>
    <s v="3DD.00779C4A1D"/>
  </r>
  <r>
    <x v="0"/>
    <x v="20"/>
    <d v="2025-03-21T00:00:00"/>
    <x v="0"/>
    <x v="0"/>
    <x v="0"/>
    <x v="0"/>
    <x v="0"/>
    <s v="3DD.00779C5418"/>
  </r>
  <r>
    <x v="0"/>
    <x v="20"/>
    <d v="2025-03-21T00:00:00"/>
    <x v="0"/>
    <x v="0"/>
    <x v="0"/>
    <x v="0"/>
    <x v="0"/>
    <s v="3DD.00779C58BF"/>
  </r>
  <r>
    <x v="0"/>
    <x v="20"/>
    <d v="2025-03-21T00:00:00"/>
    <x v="0"/>
    <x v="0"/>
    <x v="0"/>
    <x v="0"/>
    <x v="0"/>
    <s v="3DD.00779CA72C"/>
  </r>
  <r>
    <x v="0"/>
    <x v="20"/>
    <d v="2025-03-21T00:00:00"/>
    <x v="0"/>
    <x v="0"/>
    <x v="0"/>
    <x v="0"/>
    <x v="0"/>
    <s v="3DD.0077A0DC73"/>
  </r>
  <r>
    <x v="0"/>
    <x v="20"/>
    <d v="2025-03-21T00:00:00"/>
    <x v="0"/>
    <x v="0"/>
    <x v="0"/>
    <x v="0"/>
    <x v="0"/>
    <s v="3DD.0077A0DE76"/>
  </r>
  <r>
    <x v="0"/>
    <x v="20"/>
    <d v="2025-03-21T00:00:00"/>
    <x v="0"/>
    <x v="0"/>
    <x v="0"/>
    <x v="0"/>
    <x v="0"/>
    <s v="3DD.0077A0EA9E"/>
  </r>
  <r>
    <x v="0"/>
    <x v="20"/>
    <d v="2025-03-21T00:00:00"/>
    <x v="0"/>
    <x v="0"/>
    <x v="0"/>
    <x v="0"/>
    <x v="0"/>
    <s v="3DD.0077A193EB"/>
  </r>
  <r>
    <x v="0"/>
    <x v="20"/>
    <d v="2025-03-21T00:00:00"/>
    <x v="0"/>
    <x v="0"/>
    <x v="0"/>
    <x v="0"/>
    <x v="0"/>
    <s v="3DD.0077A1B24E"/>
  </r>
  <r>
    <x v="0"/>
    <x v="20"/>
    <d v="2025-03-21T00:00:00"/>
    <x v="0"/>
    <x v="0"/>
    <x v="0"/>
    <x v="0"/>
    <x v="0"/>
    <s v="3DD.0077A1B895"/>
  </r>
  <r>
    <x v="0"/>
    <x v="20"/>
    <d v="2025-03-21T00:00:00"/>
    <x v="0"/>
    <x v="0"/>
    <x v="0"/>
    <x v="0"/>
    <x v="0"/>
    <s v="3DD.0077A2402C"/>
  </r>
  <r>
    <x v="0"/>
    <x v="20"/>
    <d v="2025-03-21T00:00:00"/>
    <x v="3"/>
    <x v="3"/>
    <x v="2"/>
    <x v="3"/>
    <x v="2"/>
    <s v="3DD.0077988670"/>
  </r>
  <r>
    <x v="0"/>
    <x v="20"/>
    <d v="2025-03-21T00:00:00"/>
    <x v="3"/>
    <x v="3"/>
    <x v="2"/>
    <x v="3"/>
    <x v="2"/>
    <s v="3DD.007798913B"/>
  </r>
  <r>
    <x v="0"/>
    <x v="20"/>
    <d v="2025-03-21T00:00:00"/>
    <x v="3"/>
    <x v="3"/>
    <x v="2"/>
    <x v="3"/>
    <x v="2"/>
    <s v="3DD.007798A1E3"/>
  </r>
  <r>
    <x v="0"/>
    <x v="20"/>
    <d v="2025-03-21T00:00:00"/>
    <x v="3"/>
    <x v="3"/>
    <x v="2"/>
    <x v="3"/>
    <x v="2"/>
    <s v="3DD.007798B19B"/>
  </r>
  <r>
    <x v="0"/>
    <x v="20"/>
    <d v="2025-03-21T00:00:00"/>
    <x v="3"/>
    <x v="3"/>
    <x v="2"/>
    <x v="3"/>
    <x v="2"/>
    <s v="3DD.00779905BA"/>
  </r>
  <r>
    <x v="0"/>
    <x v="20"/>
    <d v="2025-03-21T00:00:00"/>
    <x v="3"/>
    <x v="3"/>
    <x v="2"/>
    <x v="3"/>
    <x v="2"/>
    <s v="3DD.0077A18F0D"/>
  </r>
  <r>
    <x v="0"/>
    <x v="20"/>
    <d v="2025-03-21T00:00:00"/>
    <x v="3"/>
    <x v="3"/>
    <x v="2"/>
    <x v="3"/>
    <x v="2"/>
    <s v="3DD.0077A1FD91"/>
  </r>
  <r>
    <x v="0"/>
    <x v="20"/>
    <d v="2025-03-21T00:00:00"/>
    <x v="3"/>
    <x v="3"/>
    <x v="2"/>
    <x v="3"/>
    <x v="2"/>
    <s v="3DD.0077A21AA1"/>
  </r>
  <r>
    <x v="0"/>
    <x v="20"/>
    <d v="2025-03-21T00:00:00"/>
    <x v="3"/>
    <x v="3"/>
    <x v="2"/>
    <x v="3"/>
    <x v="2"/>
    <s v="3DD.0077A22303"/>
  </r>
  <r>
    <x v="0"/>
    <x v="20"/>
    <d v="2025-03-21T00:00:00"/>
    <x v="3"/>
    <x v="3"/>
    <x v="2"/>
    <x v="3"/>
    <x v="2"/>
    <s v="3DD.0077A263AE"/>
  </r>
  <r>
    <x v="0"/>
    <x v="20"/>
    <d v="2025-03-21T00:00:00"/>
    <x v="3"/>
    <x v="3"/>
    <x v="2"/>
    <x v="3"/>
    <x v="2"/>
    <s v="3DD.0077A29AF6"/>
  </r>
  <r>
    <x v="0"/>
    <x v="20"/>
    <d v="2025-03-21T00:00:00"/>
    <x v="4"/>
    <x v="3"/>
    <x v="2"/>
    <x v="4"/>
    <x v="3"/>
    <s v="3DD.0077A15342"/>
  </r>
  <r>
    <x v="0"/>
    <x v="20"/>
    <d v="2025-03-21T00:00:00"/>
    <x v="4"/>
    <x v="3"/>
    <x v="2"/>
    <x v="4"/>
    <x v="3"/>
    <s v="3DD.0077A27FF7"/>
  </r>
  <r>
    <x v="0"/>
    <x v="20"/>
    <d v="2025-03-22T00:00:00"/>
    <x v="1"/>
    <x v="1"/>
    <x v="1"/>
    <x v="1"/>
    <x v="1"/>
    <s v="3DD.00779881C2"/>
  </r>
  <r>
    <x v="0"/>
    <x v="20"/>
    <d v="2025-03-22T00:00:00"/>
    <x v="1"/>
    <x v="1"/>
    <x v="1"/>
    <x v="1"/>
    <x v="1"/>
    <s v="3DD.00779E1A10"/>
  </r>
  <r>
    <x v="0"/>
    <x v="20"/>
    <d v="2025-03-22T00:00:00"/>
    <x v="1"/>
    <x v="1"/>
    <x v="1"/>
    <x v="1"/>
    <x v="1"/>
    <s v="3DD.00779FB1E1"/>
  </r>
  <r>
    <x v="0"/>
    <x v="20"/>
    <d v="2025-03-22T00:00:00"/>
    <x v="1"/>
    <x v="1"/>
    <x v="1"/>
    <x v="1"/>
    <x v="1"/>
    <s v="3DD.0077A1B6A0"/>
  </r>
  <r>
    <x v="0"/>
    <x v="20"/>
    <d v="2025-03-22T00:00:00"/>
    <x v="1"/>
    <x v="1"/>
    <x v="1"/>
    <x v="1"/>
    <x v="1"/>
    <s v="3DD.0077A23099"/>
  </r>
  <r>
    <x v="0"/>
    <x v="20"/>
    <d v="2025-03-22T00:00:00"/>
    <x v="1"/>
    <x v="1"/>
    <x v="1"/>
    <x v="1"/>
    <x v="1"/>
    <s v="3DD.0077AB76B9"/>
  </r>
  <r>
    <x v="0"/>
    <x v="20"/>
    <d v="2025-03-22T00:00:00"/>
    <x v="0"/>
    <x v="0"/>
    <x v="0"/>
    <x v="0"/>
    <x v="0"/>
    <s v="3DD.0077A17E59"/>
  </r>
  <r>
    <x v="0"/>
    <x v="20"/>
    <d v="2025-03-22T00:00:00"/>
    <x v="3"/>
    <x v="3"/>
    <x v="2"/>
    <x v="3"/>
    <x v="2"/>
    <s v="3DD.0077A19025"/>
  </r>
  <r>
    <x v="0"/>
    <x v="20"/>
    <d v="2025-03-22T00:00:00"/>
    <x v="3"/>
    <x v="3"/>
    <x v="2"/>
    <x v="3"/>
    <x v="2"/>
    <s v="3DD.0077A2600A"/>
  </r>
  <r>
    <x v="0"/>
    <x v="20"/>
    <d v="2025-03-22T00:00:00"/>
    <x v="3"/>
    <x v="3"/>
    <x v="2"/>
    <x v="3"/>
    <x v="2"/>
    <s v="3DD.0077A26083"/>
  </r>
  <r>
    <x v="0"/>
    <x v="20"/>
    <d v="2025-03-22T00:00:00"/>
    <x v="4"/>
    <x v="3"/>
    <x v="2"/>
    <x v="4"/>
    <x v="3"/>
    <s v="3DD.0077987ED4"/>
  </r>
  <r>
    <x v="0"/>
    <x v="20"/>
    <d v="2025-03-23T00:00:00"/>
    <x v="1"/>
    <x v="1"/>
    <x v="1"/>
    <x v="1"/>
    <x v="1"/>
    <s v="3DD.00779834C1"/>
  </r>
  <r>
    <x v="0"/>
    <x v="20"/>
    <d v="2025-03-23T00:00:00"/>
    <x v="1"/>
    <x v="1"/>
    <x v="1"/>
    <x v="1"/>
    <x v="1"/>
    <s v="3DD.007798BC3D"/>
  </r>
  <r>
    <x v="0"/>
    <x v="20"/>
    <d v="2025-03-23T00:00:00"/>
    <x v="1"/>
    <x v="1"/>
    <x v="1"/>
    <x v="1"/>
    <x v="1"/>
    <s v="3DD.007798EA5D"/>
  </r>
  <r>
    <x v="0"/>
    <x v="20"/>
    <d v="2025-03-23T00:00:00"/>
    <x v="1"/>
    <x v="1"/>
    <x v="1"/>
    <x v="1"/>
    <x v="1"/>
    <s v="3DD.007798F439"/>
  </r>
  <r>
    <x v="0"/>
    <x v="20"/>
    <d v="2025-03-23T00:00:00"/>
    <x v="1"/>
    <x v="1"/>
    <x v="1"/>
    <x v="1"/>
    <x v="1"/>
    <s v="3DD.007798FF33"/>
  </r>
  <r>
    <x v="0"/>
    <x v="20"/>
    <d v="2025-03-23T00:00:00"/>
    <x v="1"/>
    <x v="1"/>
    <x v="1"/>
    <x v="1"/>
    <x v="1"/>
    <s v="3DD.00779C9BC8"/>
  </r>
  <r>
    <x v="0"/>
    <x v="20"/>
    <d v="2025-03-23T00:00:00"/>
    <x v="1"/>
    <x v="1"/>
    <x v="1"/>
    <x v="1"/>
    <x v="1"/>
    <s v="3DD.0077A0A775"/>
  </r>
  <r>
    <x v="0"/>
    <x v="20"/>
    <d v="2025-03-23T00:00:00"/>
    <x v="1"/>
    <x v="1"/>
    <x v="1"/>
    <x v="1"/>
    <x v="1"/>
    <s v="3DD.0077A166B7"/>
  </r>
  <r>
    <x v="0"/>
    <x v="20"/>
    <d v="2025-03-23T00:00:00"/>
    <x v="2"/>
    <x v="2"/>
    <x v="0"/>
    <x v="2"/>
    <x v="0"/>
    <s v="3DD.00779F2C54"/>
  </r>
  <r>
    <x v="0"/>
    <x v="20"/>
    <d v="2025-03-23T00:00:00"/>
    <x v="0"/>
    <x v="0"/>
    <x v="0"/>
    <x v="0"/>
    <x v="0"/>
    <s v="3DD.0077A2242B"/>
  </r>
  <r>
    <x v="0"/>
    <x v="20"/>
    <d v="2025-03-23T00:00:00"/>
    <x v="4"/>
    <x v="3"/>
    <x v="2"/>
    <x v="4"/>
    <x v="3"/>
    <s v="3DD.0077A12319"/>
  </r>
  <r>
    <x v="0"/>
    <x v="20"/>
    <d v="2025-03-23T00:00:00"/>
    <x v="4"/>
    <x v="3"/>
    <x v="2"/>
    <x v="4"/>
    <x v="3"/>
    <s v="3DD.0077A1666E"/>
  </r>
  <r>
    <x v="0"/>
    <x v="20"/>
    <d v="2025-03-24T00:00:00"/>
    <x v="1"/>
    <x v="1"/>
    <x v="1"/>
    <x v="1"/>
    <x v="1"/>
    <s v="3DD.00779F7B8C"/>
  </r>
  <r>
    <x v="0"/>
    <x v="21"/>
    <d v="2025-03-22T00:00:00"/>
    <x v="1"/>
    <x v="1"/>
    <x v="1"/>
    <x v="1"/>
    <x v="1"/>
    <s v="3DD.00779835AB"/>
  </r>
  <r>
    <x v="0"/>
    <x v="21"/>
    <d v="2025-03-22T00:00:00"/>
    <x v="1"/>
    <x v="1"/>
    <x v="1"/>
    <x v="1"/>
    <x v="1"/>
    <s v="3DD.007798411B"/>
  </r>
  <r>
    <x v="0"/>
    <x v="21"/>
    <d v="2025-03-22T00:00:00"/>
    <x v="1"/>
    <x v="1"/>
    <x v="1"/>
    <x v="1"/>
    <x v="1"/>
    <s v="3DD.007798A1DC"/>
  </r>
  <r>
    <x v="0"/>
    <x v="21"/>
    <d v="2025-03-22T00:00:00"/>
    <x v="1"/>
    <x v="1"/>
    <x v="1"/>
    <x v="1"/>
    <x v="1"/>
    <s v="3DD.007798DAB8"/>
  </r>
  <r>
    <x v="0"/>
    <x v="21"/>
    <d v="2025-03-22T00:00:00"/>
    <x v="1"/>
    <x v="1"/>
    <x v="1"/>
    <x v="1"/>
    <x v="1"/>
    <s v="3DD.007798DFCE"/>
  </r>
  <r>
    <x v="0"/>
    <x v="21"/>
    <d v="2025-03-22T00:00:00"/>
    <x v="1"/>
    <x v="1"/>
    <x v="1"/>
    <x v="1"/>
    <x v="1"/>
    <s v="3DD.00779C3007"/>
  </r>
  <r>
    <x v="0"/>
    <x v="21"/>
    <d v="2025-03-22T00:00:00"/>
    <x v="1"/>
    <x v="1"/>
    <x v="1"/>
    <x v="1"/>
    <x v="1"/>
    <s v="3DD.00779C7D0C"/>
  </r>
  <r>
    <x v="0"/>
    <x v="21"/>
    <d v="2025-03-22T00:00:00"/>
    <x v="1"/>
    <x v="1"/>
    <x v="1"/>
    <x v="1"/>
    <x v="1"/>
    <s v="3DD.00779C8180"/>
  </r>
  <r>
    <x v="0"/>
    <x v="21"/>
    <d v="2025-03-22T00:00:00"/>
    <x v="1"/>
    <x v="1"/>
    <x v="1"/>
    <x v="1"/>
    <x v="1"/>
    <s v="3DD.00779CB2A4"/>
  </r>
  <r>
    <x v="0"/>
    <x v="21"/>
    <d v="2025-03-22T00:00:00"/>
    <x v="1"/>
    <x v="1"/>
    <x v="1"/>
    <x v="1"/>
    <x v="1"/>
    <s v="3DD.00779CB2F7"/>
  </r>
  <r>
    <x v="0"/>
    <x v="21"/>
    <d v="2025-03-22T00:00:00"/>
    <x v="1"/>
    <x v="1"/>
    <x v="1"/>
    <x v="1"/>
    <x v="1"/>
    <s v="3DD.00779D151E"/>
  </r>
  <r>
    <x v="0"/>
    <x v="21"/>
    <d v="2025-03-22T00:00:00"/>
    <x v="1"/>
    <x v="1"/>
    <x v="1"/>
    <x v="1"/>
    <x v="1"/>
    <s v="3DD.00779D2D14"/>
  </r>
  <r>
    <x v="0"/>
    <x v="21"/>
    <d v="2025-03-22T00:00:00"/>
    <x v="1"/>
    <x v="1"/>
    <x v="1"/>
    <x v="1"/>
    <x v="1"/>
    <s v="3DD.00779E11F2"/>
  </r>
  <r>
    <x v="0"/>
    <x v="21"/>
    <d v="2025-03-22T00:00:00"/>
    <x v="1"/>
    <x v="1"/>
    <x v="1"/>
    <x v="1"/>
    <x v="1"/>
    <s v="3DD.00779E3A7B"/>
  </r>
  <r>
    <x v="0"/>
    <x v="21"/>
    <d v="2025-03-22T00:00:00"/>
    <x v="1"/>
    <x v="1"/>
    <x v="1"/>
    <x v="1"/>
    <x v="1"/>
    <s v="3DD.00779EE321"/>
  </r>
  <r>
    <x v="0"/>
    <x v="21"/>
    <d v="2025-03-22T00:00:00"/>
    <x v="1"/>
    <x v="1"/>
    <x v="1"/>
    <x v="1"/>
    <x v="1"/>
    <s v="3DD.00779EF01A"/>
  </r>
  <r>
    <x v="0"/>
    <x v="21"/>
    <d v="2025-03-22T00:00:00"/>
    <x v="1"/>
    <x v="1"/>
    <x v="1"/>
    <x v="1"/>
    <x v="1"/>
    <s v="3DD.00779F9706"/>
  </r>
  <r>
    <x v="0"/>
    <x v="21"/>
    <d v="2025-03-22T00:00:00"/>
    <x v="1"/>
    <x v="1"/>
    <x v="1"/>
    <x v="1"/>
    <x v="1"/>
    <s v="3DD.00779FAD4E"/>
  </r>
  <r>
    <x v="0"/>
    <x v="21"/>
    <d v="2025-03-22T00:00:00"/>
    <x v="1"/>
    <x v="1"/>
    <x v="1"/>
    <x v="1"/>
    <x v="1"/>
    <s v="3DD.00779FB031"/>
  </r>
  <r>
    <x v="0"/>
    <x v="21"/>
    <d v="2025-03-22T00:00:00"/>
    <x v="1"/>
    <x v="1"/>
    <x v="1"/>
    <x v="1"/>
    <x v="1"/>
    <s v="3DD.00779FC14D"/>
  </r>
  <r>
    <x v="0"/>
    <x v="21"/>
    <d v="2025-03-22T00:00:00"/>
    <x v="1"/>
    <x v="1"/>
    <x v="1"/>
    <x v="1"/>
    <x v="1"/>
    <s v="3DD.0077A131DD"/>
  </r>
  <r>
    <x v="0"/>
    <x v="21"/>
    <d v="2025-03-22T00:00:00"/>
    <x v="1"/>
    <x v="1"/>
    <x v="1"/>
    <x v="1"/>
    <x v="1"/>
    <s v="3DD.0077A14879"/>
  </r>
  <r>
    <x v="0"/>
    <x v="21"/>
    <d v="2025-03-22T00:00:00"/>
    <x v="1"/>
    <x v="1"/>
    <x v="1"/>
    <x v="1"/>
    <x v="1"/>
    <s v="3DD.0077A1698B"/>
  </r>
  <r>
    <x v="0"/>
    <x v="21"/>
    <d v="2025-03-22T00:00:00"/>
    <x v="1"/>
    <x v="1"/>
    <x v="1"/>
    <x v="1"/>
    <x v="1"/>
    <s v="3DD.0077A1BC78"/>
  </r>
  <r>
    <x v="0"/>
    <x v="21"/>
    <d v="2025-03-22T00:00:00"/>
    <x v="1"/>
    <x v="1"/>
    <x v="1"/>
    <x v="1"/>
    <x v="1"/>
    <s v="3DD.0077A1BD37"/>
  </r>
  <r>
    <x v="0"/>
    <x v="21"/>
    <d v="2025-03-22T00:00:00"/>
    <x v="1"/>
    <x v="1"/>
    <x v="1"/>
    <x v="1"/>
    <x v="1"/>
    <s v="3DD.0077A1D259"/>
  </r>
  <r>
    <x v="0"/>
    <x v="21"/>
    <d v="2025-03-22T00:00:00"/>
    <x v="1"/>
    <x v="1"/>
    <x v="1"/>
    <x v="1"/>
    <x v="1"/>
    <s v="3DD.0077A1EFD8"/>
  </r>
  <r>
    <x v="0"/>
    <x v="21"/>
    <d v="2025-03-22T00:00:00"/>
    <x v="5"/>
    <x v="4"/>
    <x v="1"/>
    <x v="5"/>
    <x v="4"/>
    <s v="3DD.007797CD28"/>
  </r>
  <r>
    <x v="0"/>
    <x v="21"/>
    <d v="2025-03-22T00:00:00"/>
    <x v="5"/>
    <x v="4"/>
    <x v="1"/>
    <x v="5"/>
    <x v="4"/>
    <s v="3DD.0077980B68"/>
  </r>
  <r>
    <x v="0"/>
    <x v="21"/>
    <d v="2025-03-22T00:00:00"/>
    <x v="5"/>
    <x v="4"/>
    <x v="1"/>
    <x v="5"/>
    <x v="4"/>
    <s v="3DD.00779810C2"/>
  </r>
  <r>
    <x v="0"/>
    <x v="21"/>
    <d v="2025-03-22T00:00:00"/>
    <x v="5"/>
    <x v="4"/>
    <x v="1"/>
    <x v="5"/>
    <x v="4"/>
    <s v="3DD.0077983E73"/>
  </r>
  <r>
    <x v="0"/>
    <x v="21"/>
    <d v="2025-03-22T00:00:00"/>
    <x v="5"/>
    <x v="4"/>
    <x v="1"/>
    <x v="5"/>
    <x v="4"/>
    <s v="3DD.0077AB31C5"/>
  </r>
  <r>
    <x v="0"/>
    <x v="21"/>
    <d v="2025-03-22T00:00:00"/>
    <x v="5"/>
    <x v="4"/>
    <x v="1"/>
    <x v="5"/>
    <x v="4"/>
    <s v="3DD.0077ABAC88"/>
  </r>
  <r>
    <x v="0"/>
    <x v="21"/>
    <d v="2025-03-22T00:00:00"/>
    <x v="6"/>
    <x v="5"/>
    <x v="1"/>
    <x v="6"/>
    <x v="5"/>
    <s v="3DD.00779865C3"/>
  </r>
  <r>
    <x v="0"/>
    <x v="21"/>
    <d v="2025-03-22T00:00:00"/>
    <x v="6"/>
    <x v="5"/>
    <x v="1"/>
    <x v="6"/>
    <x v="5"/>
    <s v="3DD.0077AB5943"/>
  </r>
  <r>
    <x v="0"/>
    <x v="21"/>
    <d v="2025-03-22T00:00:00"/>
    <x v="2"/>
    <x v="2"/>
    <x v="0"/>
    <x v="2"/>
    <x v="0"/>
    <s v="3DD.00779EA12A"/>
  </r>
  <r>
    <x v="0"/>
    <x v="21"/>
    <d v="2025-03-22T00:00:00"/>
    <x v="2"/>
    <x v="2"/>
    <x v="0"/>
    <x v="2"/>
    <x v="0"/>
    <s v="3DD.00779FE16F"/>
  </r>
  <r>
    <x v="0"/>
    <x v="21"/>
    <d v="2025-03-22T00:00:00"/>
    <x v="0"/>
    <x v="0"/>
    <x v="0"/>
    <x v="0"/>
    <x v="0"/>
    <s v="3DD.00779C407F"/>
  </r>
  <r>
    <x v="0"/>
    <x v="21"/>
    <d v="2025-03-22T00:00:00"/>
    <x v="0"/>
    <x v="0"/>
    <x v="0"/>
    <x v="0"/>
    <x v="0"/>
    <s v="3DD.00779C5411"/>
  </r>
  <r>
    <x v="0"/>
    <x v="21"/>
    <d v="2025-03-22T00:00:00"/>
    <x v="0"/>
    <x v="0"/>
    <x v="0"/>
    <x v="0"/>
    <x v="0"/>
    <s v="3DD.00779FE84F"/>
  </r>
  <r>
    <x v="0"/>
    <x v="21"/>
    <d v="2025-03-22T00:00:00"/>
    <x v="0"/>
    <x v="0"/>
    <x v="0"/>
    <x v="0"/>
    <x v="0"/>
    <s v="3DD.0077A0EAFC"/>
  </r>
  <r>
    <x v="0"/>
    <x v="21"/>
    <d v="2025-03-22T00:00:00"/>
    <x v="0"/>
    <x v="0"/>
    <x v="0"/>
    <x v="0"/>
    <x v="0"/>
    <s v="3DD.0077A14E8A"/>
  </r>
  <r>
    <x v="0"/>
    <x v="21"/>
    <d v="2025-03-22T00:00:00"/>
    <x v="0"/>
    <x v="0"/>
    <x v="0"/>
    <x v="0"/>
    <x v="0"/>
    <s v="3DD.0077A1925C"/>
  </r>
  <r>
    <x v="0"/>
    <x v="21"/>
    <d v="2025-03-22T00:00:00"/>
    <x v="0"/>
    <x v="0"/>
    <x v="0"/>
    <x v="0"/>
    <x v="0"/>
    <s v="3DD.0077A1B87F"/>
  </r>
  <r>
    <x v="0"/>
    <x v="21"/>
    <d v="2025-03-22T00:00:00"/>
    <x v="0"/>
    <x v="0"/>
    <x v="0"/>
    <x v="0"/>
    <x v="0"/>
    <s v="3DD.0077A2215B"/>
  </r>
  <r>
    <x v="0"/>
    <x v="21"/>
    <d v="2025-03-22T00:00:00"/>
    <x v="3"/>
    <x v="3"/>
    <x v="2"/>
    <x v="3"/>
    <x v="2"/>
    <s v="3DD.0077A1811E"/>
  </r>
  <r>
    <x v="0"/>
    <x v="21"/>
    <d v="2025-03-22T00:00:00"/>
    <x v="3"/>
    <x v="3"/>
    <x v="2"/>
    <x v="3"/>
    <x v="2"/>
    <s v="3DD.0077A1B5ED"/>
  </r>
  <r>
    <x v="0"/>
    <x v="21"/>
    <d v="2025-03-22T00:00:00"/>
    <x v="3"/>
    <x v="3"/>
    <x v="2"/>
    <x v="3"/>
    <x v="2"/>
    <s v="3DD.0077A1E3CB"/>
  </r>
  <r>
    <x v="0"/>
    <x v="21"/>
    <d v="2025-03-22T00:00:00"/>
    <x v="3"/>
    <x v="3"/>
    <x v="2"/>
    <x v="3"/>
    <x v="2"/>
    <s v="3DD.0077A20516"/>
  </r>
  <r>
    <x v="0"/>
    <x v="21"/>
    <d v="2025-03-22T00:00:00"/>
    <x v="3"/>
    <x v="3"/>
    <x v="2"/>
    <x v="3"/>
    <x v="2"/>
    <s v="3DD.0077A21001"/>
  </r>
  <r>
    <x v="0"/>
    <x v="21"/>
    <d v="2025-03-22T00:00:00"/>
    <x v="3"/>
    <x v="3"/>
    <x v="2"/>
    <x v="3"/>
    <x v="2"/>
    <s v="3DD.0077A213CC"/>
  </r>
  <r>
    <x v="0"/>
    <x v="21"/>
    <d v="2025-03-22T00:00:00"/>
    <x v="3"/>
    <x v="3"/>
    <x v="2"/>
    <x v="3"/>
    <x v="2"/>
    <s v="3DD.0077A234EA"/>
  </r>
  <r>
    <x v="0"/>
    <x v="21"/>
    <d v="2025-03-22T00:00:00"/>
    <x v="3"/>
    <x v="3"/>
    <x v="2"/>
    <x v="3"/>
    <x v="2"/>
    <s v="3DD.0077A23F68"/>
  </r>
  <r>
    <x v="0"/>
    <x v="21"/>
    <d v="2025-03-22T00:00:00"/>
    <x v="4"/>
    <x v="3"/>
    <x v="2"/>
    <x v="4"/>
    <x v="3"/>
    <s v="3DD.0077A2C265"/>
  </r>
  <r>
    <x v="0"/>
    <x v="21"/>
    <d v="2025-03-23T00:00:00"/>
    <x v="1"/>
    <x v="1"/>
    <x v="1"/>
    <x v="1"/>
    <x v="1"/>
    <s v="3DD.00779E342C"/>
  </r>
  <r>
    <x v="0"/>
    <x v="21"/>
    <d v="2025-03-23T00:00:00"/>
    <x v="1"/>
    <x v="1"/>
    <x v="1"/>
    <x v="1"/>
    <x v="1"/>
    <s v="3DD.0077A16416"/>
  </r>
  <r>
    <x v="0"/>
    <x v="21"/>
    <d v="2025-03-23T00:00:00"/>
    <x v="5"/>
    <x v="4"/>
    <x v="1"/>
    <x v="5"/>
    <x v="4"/>
    <s v="3DD.00779879B1"/>
  </r>
  <r>
    <x v="0"/>
    <x v="21"/>
    <d v="2025-03-23T00:00:00"/>
    <x v="3"/>
    <x v="3"/>
    <x v="2"/>
    <x v="3"/>
    <x v="2"/>
    <s v="3DD.00778F2495"/>
  </r>
  <r>
    <x v="0"/>
    <x v="21"/>
    <d v="2025-03-23T00:00:00"/>
    <x v="3"/>
    <x v="3"/>
    <x v="2"/>
    <x v="3"/>
    <x v="2"/>
    <s v="3DD.00778F4F13"/>
  </r>
  <r>
    <x v="0"/>
    <x v="21"/>
    <d v="2025-03-23T00:00:00"/>
    <x v="3"/>
    <x v="3"/>
    <x v="2"/>
    <x v="3"/>
    <x v="2"/>
    <s v="3DD.0077A21D0D"/>
  </r>
  <r>
    <x v="0"/>
    <x v="21"/>
    <d v="2025-03-23T00:00:00"/>
    <x v="3"/>
    <x v="3"/>
    <x v="2"/>
    <x v="3"/>
    <x v="2"/>
    <s v="3DD.0077A230BF"/>
  </r>
  <r>
    <x v="0"/>
    <x v="21"/>
    <d v="2025-03-23T00:00:00"/>
    <x v="3"/>
    <x v="3"/>
    <x v="2"/>
    <x v="3"/>
    <x v="2"/>
    <s v="3DD.0077A24A52"/>
  </r>
  <r>
    <x v="0"/>
    <x v="21"/>
    <d v="2025-03-24T00:00:00"/>
    <x v="1"/>
    <x v="1"/>
    <x v="1"/>
    <x v="1"/>
    <x v="1"/>
    <s v="3DD.00779E8114"/>
  </r>
  <r>
    <x v="0"/>
    <x v="21"/>
    <d v="2025-03-24T00:00:00"/>
    <x v="1"/>
    <x v="1"/>
    <x v="1"/>
    <x v="1"/>
    <x v="1"/>
    <s v="3DD.00779F0E01"/>
  </r>
  <r>
    <x v="0"/>
    <x v="21"/>
    <d v="2025-03-24T00:00:00"/>
    <x v="1"/>
    <x v="1"/>
    <x v="1"/>
    <x v="1"/>
    <x v="1"/>
    <s v="3DD.00779F23EC"/>
  </r>
  <r>
    <x v="0"/>
    <x v="21"/>
    <d v="2025-03-24T00:00:00"/>
    <x v="0"/>
    <x v="0"/>
    <x v="0"/>
    <x v="0"/>
    <x v="0"/>
    <s v="3DD.00779CACE7"/>
  </r>
  <r>
    <x v="0"/>
    <x v="21"/>
    <d v="2025-03-24T00:00:00"/>
    <x v="0"/>
    <x v="0"/>
    <x v="0"/>
    <x v="0"/>
    <x v="0"/>
    <s v="3DD.0077A1C4E6"/>
  </r>
  <r>
    <x v="0"/>
    <x v="21"/>
    <d v="2025-03-24T00:00:00"/>
    <x v="0"/>
    <x v="0"/>
    <x v="0"/>
    <x v="0"/>
    <x v="0"/>
    <s v="3DD.0077A1EBB5"/>
  </r>
  <r>
    <x v="0"/>
    <x v="22"/>
    <d v="2025-03-23T00:00:00"/>
    <x v="1"/>
    <x v="1"/>
    <x v="1"/>
    <x v="1"/>
    <x v="1"/>
    <s v="3DD.0077989F56"/>
  </r>
  <r>
    <x v="0"/>
    <x v="22"/>
    <d v="2025-03-23T00:00:00"/>
    <x v="1"/>
    <x v="1"/>
    <x v="1"/>
    <x v="1"/>
    <x v="1"/>
    <s v="3DD.007798B513"/>
  </r>
  <r>
    <x v="0"/>
    <x v="22"/>
    <d v="2025-03-23T00:00:00"/>
    <x v="1"/>
    <x v="1"/>
    <x v="1"/>
    <x v="1"/>
    <x v="1"/>
    <s v="3DD.007798F462"/>
  </r>
  <r>
    <x v="0"/>
    <x v="22"/>
    <d v="2025-03-23T00:00:00"/>
    <x v="1"/>
    <x v="1"/>
    <x v="1"/>
    <x v="1"/>
    <x v="1"/>
    <s v="3DD.00779C61E0"/>
  </r>
  <r>
    <x v="0"/>
    <x v="22"/>
    <d v="2025-03-23T00:00:00"/>
    <x v="1"/>
    <x v="1"/>
    <x v="1"/>
    <x v="1"/>
    <x v="1"/>
    <s v="3DD.00779C7D24"/>
  </r>
  <r>
    <x v="0"/>
    <x v="22"/>
    <d v="2025-03-23T00:00:00"/>
    <x v="1"/>
    <x v="1"/>
    <x v="1"/>
    <x v="1"/>
    <x v="1"/>
    <s v="3DD.00779E6895"/>
  </r>
  <r>
    <x v="0"/>
    <x v="22"/>
    <d v="2025-03-23T00:00:00"/>
    <x v="1"/>
    <x v="1"/>
    <x v="1"/>
    <x v="1"/>
    <x v="1"/>
    <s v="3DD.00779EAF8C"/>
  </r>
  <r>
    <x v="0"/>
    <x v="22"/>
    <d v="2025-03-23T00:00:00"/>
    <x v="1"/>
    <x v="1"/>
    <x v="1"/>
    <x v="1"/>
    <x v="1"/>
    <s v="3DD.00779EC0F8"/>
  </r>
  <r>
    <x v="0"/>
    <x v="22"/>
    <d v="2025-03-23T00:00:00"/>
    <x v="1"/>
    <x v="1"/>
    <x v="1"/>
    <x v="1"/>
    <x v="1"/>
    <s v="3DD.00779F66F2"/>
  </r>
  <r>
    <x v="0"/>
    <x v="22"/>
    <d v="2025-03-23T00:00:00"/>
    <x v="1"/>
    <x v="1"/>
    <x v="1"/>
    <x v="1"/>
    <x v="1"/>
    <s v="3DD.00779F7875"/>
  </r>
  <r>
    <x v="0"/>
    <x v="22"/>
    <d v="2025-03-23T00:00:00"/>
    <x v="1"/>
    <x v="1"/>
    <x v="1"/>
    <x v="1"/>
    <x v="1"/>
    <s v="3DD.00779FB3B8"/>
  </r>
  <r>
    <x v="0"/>
    <x v="22"/>
    <d v="2025-03-23T00:00:00"/>
    <x v="1"/>
    <x v="1"/>
    <x v="1"/>
    <x v="1"/>
    <x v="1"/>
    <s v="3DD.0077A0A5C0"/>
  </r>
  <r>
    <x v="0"/>
    <x v="22"/>
    <d v="2025-03-23T00:00:00"/>
    <x v="1"/>
    <x v="1"/>
    <x v="1"/>
    <x v="1"/>
    <x v="1"/>
    <s v="3DD.0077A0CF50"/>
  </r>
  <r>
    <x v="0"/>
    <x v="22"/>
    <d v="2025-03-23T00:00:00"/>
    <x v="1"/>
    <x v="1"/>
    <x v="1"/>
    <x v="1"/>
    <x v="1"/>
    <s v="3DD.0077A19FCF"/>
  </r>
  <r>
    <x v="0"/>
    <x v="22"/>
    <d v="2025-03-23T00:00:00"/>
    <x v="1"/>
    <x v="1"/>
    <x v="1"/>
    <x v="1"/>
    <x v="1"/>
    <s v="3DD.0077A22B04"/>
  </r>
  <r>
    <x v="0"/>
    <x v="22"/>
    <d v="2025-03-23T00:00:00"/>
    <x v="1"/>
    <x v="1"/>
    <x v="1"/>
    <x v="1"/>
    <x v="1"/>
    <s v="3DD.0077AB538A"/>
  </r>
  <r>
    <x v="0"/>
    <x v="22"/>
    <d v="2025-03-23T00:00:00"/>
    <x v="5"/>
    <x v="4"/>
    <x v="1"/>
    <x v="5"/>
    <x v="4"/>
    <s v="3DD.0077AB412E"/>
  </r>
  <r>
    <x v="0"/>
    <x v="22"/>
    <d v="2025-03-23T00:00:00"/>
    <x v="5"/>
    <x v="4"/>
    <x v="1"/>
    <x v="5"/>
    <x v="4"/>
    <s v="3DD.0077ABB0AC"/>
  </r>
  <r>
    <x v="0"/>
    <x v="22"/>
    <d v="2025-03-23T00:00:00"/>
    <x v="5"/>
    <x v="4"/>
    <x v="1"/>
    <x v="5"/>
    <x v="4"/>
    <s v="3DD.0077ABB939"/>
  </r>
  <r>
    <x v="0"/>
    <x v="22"/>
    <d v="2025-03-23T00:00:00"/>
    <x v="6"/>
    <x v="5"/>
    <x v="1"/>
    <x v="6"/>
    <x v="5"/>
    <s v="3DD.0077AB447A"/>
  </r>
  <r>
    <x v="0"/>
    <x v="22"/>
    <d v="2025-03-23T00:00:00"/>
    <x v="2"/>
    <x v="2"/>
    <x v="0"/>
    <x v="2"/>
    <x v="0"/>
    <s v="3DD.00779F1D1E"/>
  </r>
  <r>
    <x v="0"/>
    <x v="22"/>
    <d v="2025-03-23T00:00:00"/>
    <x v="2"/>
    <x v="2"/>
    <x v="0"/>
    <x v="2"/>
    <x v="0"/>
    <s v="3DD.00779F36B8"/>
  </r>
  <r>
    <x v="0"/>
    <x v="22"/>
    <d v="2025-03-23T00:00:00"/>
    <x v="0"/>
    <x v="0"/>
    <x v="0"/>
    <x v="0"/>
    <x v="0"/>
    <s v="3DD.0077A0B09F"/>
  </r>
  <r>
    <x v="0"/>
    <x v="22"/>
    <d v="2025-03-23T00:00:00"/>
    <x v="0"/>
    <x v="0"/>
    <x v="0"/>
    <x v="0"/>
    <x v="0"/>
    <s v="3DD.0077A0CE56"/>
  </r>
  <r>
    <x v="0"/>
    <x v="22"/>
    <d v="2025-03-23T00:00:00"/>
    <x v="0"/>
    <x v="0"/>
    <x v="0"/>
    <x v="0"/>
    <x v="0"/>
    <s v="3DD.0077A10606"/>
  </r>
  <r>
    <x v="0"/>
    <x v="22"/>
    <d v="2025-03-23T00:00:00"/>
    <x v="0"/>
    <x v="0"/>
    <x v="0"/>
    <x v="0"/>
    <x v="0"/>
    <s v="3DD.0077A15CC5"/>
  </r>
  <r>
    <x v="0"/>
    <x v="22"/>
    <d v="2025-03-23T00:00:00"/>
    <x v="0"/>
    <x v="0"/>
    <x v="0"/>
    <x v="0"/>
    <x v="0"/>
    <s v="3DD.0077A19B00"/>
  </r>
  <r>
    <x v="0"/>
    <x v="22"/>
    <d v="2025-03-23T00:00:00"/>
    <x v="0"/>
    <x v="0"/>
    <x v="0"/>
    <x v="0"/>
    <x v="0"/>
    <s v="3DD.0077A1C842"/>
  </r>
  <r>
    <x v="0"/>
    <x v="22"/>
    <d v="2025-03-23T00:00:00"/>
    <x v="3"/>
    <x v="3"/>
    <x v="2"/>
    <x v="3"/>
    <x v="2"/>
    <s v="3DD.007798819D"/>
  </r>
  <r>
    <x v="0"/>
    <x v="22"/>
    <d v="2025-03-23T00:00:00"/>
    <x v="3"/>
    <x v="3"/>
    <x v="2"/>
    <x v="3"/>
    <x v="2"/>
    <s v="3DD.0077A0DE16"/>
  </r>
  <r>
    <x v="0"/>
    <x v="22"/>
    <d v="2025-03-23T00:00:00"/>
    <x v="3"/>
    <x v="3"/>
    <x v="2"/>
    <x v="3"/>
    <x v="2"/>
    <s v="3DD.0077A14B1C"/>
  </r>
  <r>
    <x v="0"/>
    <x v="22"/>
    <d v="2025-03-23T00:00:00"/>
    <x v="3"/>
    <x v="3"/>
    <x v="2"/>
    <x v="3"/>
    <x v="2"/>
    <s v="3DD.0077A18051"/>
  </r>
  <r>
    <x v="0"/>
    <x v="22"/>
    <d v="2025-03-23T00:00:00"/>
    <x v="3"/>
    <x v="3"/>
    <x v="2"/>
    <x v="3"/>
    <x v="2"/>
    <s v="3DD.0077A1BB98"/>
  </r>
  <r>
    <x v="0"/>
    <x v="22"/>
    <d v="2025-03-23T00:00:00"/>
    <x v="3"/>
    <x v="3"/>
    <x v="2"/>
    <x v="3"/>
    <x v="2"/>
    <s v="3DD.0077A1BBEE"/>
  </r>
  <r>
    <x v="0"/>
    <x v="22"/>
    <d v="2025-03-23T00:00:00"/>
    <x v="3"/>
    <x v="3"/>
    <x v="2"/>
    <x v="3"/>
    <x v="2"/>
    <s v="3DD.0077A1D639"/>
  </r>
  <r>
    <x v="0"/>
    <x v="22"/>
    <d v="2025-03-23T00:00:00"/>
    <x v="3"/>
    <x v="3"/>
    <x v="2"/>
    <x v="3"/>
    <x v="2"/>
    <s v="3DD.0077A218F5"/>
  </r>
  <r>
    <x v="0"/>
    <x v="22"/>
    <d v="2025-03-23T00:00:00"/>
    <x v="3"/>
    <x v="3"/>
    <x v="2"/>
    <x v="3"/>
    <x v="2"/>
    <s v="3DD.0077A255FC"/>
  </r>
  <r>
    <x v="0"/>
    <x v="22"/>
    <d v="2025-03-23T00:00:00"/>
    <x v="3"/>
    <x v="3"/>
    <x v="2"/>
    <x v="3"/>
    <x v="2"/>
    <s v="3DD.0077A26336"/>
  </r>
  <r>
    <x v="0"/>
    <x v="22"/>
    <d v="2025-03-23T00:00:00"/>
    <x v="3"/>
    <x v="3"/>
    <x v="2"/>
    <x v="3"/>
    <x v="2"/>
    <s v="3DD.0077A268AF"/>
  </r>
  <r>
    <x v="0"/>
    <x v="22"/>
    <d v="2025-03-23T00:00:00"/>
    <x v="4"/>
    <x v="3"/>
    <x v="2"/>
    <x v="4"/>
    <x v="3"/>
    <s v="3DD.0077A236EC"/>
  </r>
  <r>
    <x v="0"/>
    <x v="22"/>
    <d v="2025-03-23T00:00:00"/>
    <x v="4"/>
    <x v="3"/>
    <x v="2"/>
    <x v="4"/>
    <x v="3"/>
    <s v="3DD.0077A25B08"/>
  </r>
  <r>
    <x v="0"/>
    <x v="22"/>
    <d v="2025-03-24T00:00:00"/>
    <x v="1"/>
    <x v="1"/>
    <x v="1"/>
    <x v="1"/>
    <x v="1"/>
    <s v="3DD.00779C9AA6"/>
  </r>
  <r>
    <x v="0"/>
    <x v="22"/>
    <d v="2025-03-24T00:00:00"/>
    <x v="1"/>
    <x v="1"/>
    <x v="1"/>
    <x v="1"/>
    <x v="1"/>
    <s v="3DD.00779E2D4A"/>
  </r>
  <r>
    <x v="0"/>
    <x v="22"/>
    <d v="2025-03-24T00:00:00"/>
    <x v="1"/>
    <x v="1"/>
    <x v="1"/>
    <x v="1"/>
    <x v="1"/>
    <s v="3DD.00779FCD99"/>
  </r>
  <r>
    <x v="0"/>
    <x v="22"/>
    <d v="2025-03-24T00:00:00"/>
    <x v="1"/>
    <x v="1"/>
    <x v="1"/>
    <x v="1"/>
    <x v="1"/>
    <s v="3DD.0077A1B46D"/>
  </r>
  <r>
    <x v="0"/>
    <x v="22"/>
    <d v="2025-03-24T00:00:00"/>
    <x v="1"/>
    <x v="1"/>
    <x v="1"/>
    <x v="1"/>
    <x v="1"/>
    <s v="3DD.0077A21866"/>
  </r>
  <r>
    <x v="0"/>
    <x v="22"/>
    <d v="2025-03-24T00:00:00"/>
    <x v="5"/>
    <x v="4"/>
    <x v="1"/>
    <x v="5"/>
    <x v="4"/>
    <s v="3DD.0077AB80DB"/>
  </r>
  <r>
    <x v="0"/>
    <x v="22"/>
    <d v="2025-03-24T00:00:00"/>
    <x v="2"/>
    <x v="2"/>
    <x v="0"/>
    <x v="2"/>
    <x v="0"/>
    <s v="3DD.00779E72C3"/>
  </r>
  <r>
    <x v="0"/>
    <x v="22"/>
    <d v="2025-03-24T00:00:00"/>
    <x v="2"/>
    <x v="2"/>
    <x v="0"/>
    <x v="2"/>
    <x v="0"/>
    <s v="3DD.00779EE5D4"/>
  </r>
  <r>
    <x v="0"/>
    <x v="22"/>
    <d v="2025-03-24T00:00:00"/>
    <x v="0"/>
    <x v="0"/>
    <x v="0"/>
    <x v="0"/>
    <x v="0"/>
    <s v="3DD.0077A142FD"/>
  </r>
  <r>
    <x v="0"/>
    <x v="22"/>
    <d v="2025-03-24T00:00:00"/>
    <x v="0"/>
    <x v="0"/>
    <x v="0"/>
    <x v="0"/>
    <x v="0"/>
    <s v="3DD.0077A15C4A"/>
  </r>
  <r>
    <x v="0"/>
    <x v="22"/>
    <d v="2025-03-24T00:00:00"/>
    <x v="3"/>
    <x v="3"/>
    <x v="2"/>
    <x v="3"/>
    <x v="2"/>
    <s v="3DD.0077989954"/>
  </r>
  <r>
    <x v="0"/>
    <x v="22"/>
    <d v="2025-03-24T00:00:00"/>
    <x v="3"/>
    <x v="3"/>
    <x v="2"/>
    <x v="3"/>
    <x v="2"/>
    <s v="3DD.0077A1D6CE"/>
  </r>
  <r>
    <x v="0"/>
    <x v="22"/>
    <d v="2025-03-24T00:00:00"/>
    <x v="3"/>
    <x v="3"/>
    <x v="2"/>
    <x v="3"/>
    <x v="2"/>
    <s v="3DD.0077A1FDB8"/>
  </r>
  <r>
    <x v="0"/>
    <x v="22"/>
    <d v="2025-03-24T00:00:00"/>
    <x v="3"/>
    <x v="3"/>
    <x v="2"/>
    <x v="3"/>
    <x v="2"/>
    <s v="3DD.0077A23F46"/>
  </r>
  <r>
    <x v="0"/>
    <x v="23"/>
    <d v="2025-03-24T00:00:00"/>
    <x v="1"/>
    <x v="1"/>
    <x v="1"/>
    <x v="1"/>
    <x v="1"/>
    <s v="3DD.007798A6DC"/>
  </r>
  <r>
    <x v="0"/>
    <x v="23"/>
    <d v="2025-03-24T00:00:00"/>
    <x v="1"/>
    <x v="1"/>
    <x v="1"/>
    <x v="1"/>
    <x v="1"/>
    <s v="3DD.007798E36C"/>
  </r>
  <r>
    <x v="0"/>
    <x v="23"/>
    <d v="2025-03-24T00:00:00"/>
    <x v="1"/>
    <x v="1"/>
    <x v="1"/>
    <x v="1"/>
    <x v="1"/>
    <s v="3DD.00779C4D69"/>
  </r>
  <r>
    <x v="0"/>
    <x v="23"/>
    <d v="2025-03-24T00:00:00"/>
    <x v="1"/>
    <x v="1"/>
    <x v="1"/>
    <x v="1"/>
    <x v="1"/>
    <s v="3DD.00779C615B"/>
  </r>
  <r>
    <x v="0"/>
    <x v="23"/>
    <d v="2025-03-24T00:00:00"/>
    <x v="1"/>
    <x v="1"/>
    <x v="1"/>
    <x v="1"/>
    <x v="1"/>
    <s v="3DD.00779C91D5"/>
  </r>
  <r>
    <x v="0"/>
    <x v="23"/>
    <d v="2025-03-24T00:00:00"/>
    <x v="1"/>
    <x v="1"/>
    <x v="1"/>
    <x v="1"/>
    <x v="1"/>
    <s v="3DD.00779E9276"/>
  </r>
  <r>
    <x v="0"/>
    <x v="23"/>
    <d v="2025-03-24T00:00:00"/>
    <x v="1"/>
    <x v="1"/>
    <x v="1"/>
    <x v="1"/>
    <x v="1"/>
    <s v="3DD.00779EC593"/>
  </r>
  <r>
    <x v="0"/>
    <x v="23"/>
    <d v="2025-03-24T00:00:00"/>
    <x v="1"/>
    <x v="1"/>
    <x v="1"/>
    <x v="1"/>
    <x v="1"/>
    <s v="3DD.00779ED576"/>
  </r>
  <r>
    <x v="0"/>
    <x v="23"/>
    <d v="2025-03-24T00:00:00"/>
    <x v="1"/>
    <x v="1"/>
    <x v="1"/>
    <x v="1"/>
    <x v="1"/>
    <s v="3DD.00779EF975"/>
  </r>
  <r>
    <x v="0"/>
    <x v="23"/>
    <d v="2025-03-24T00:00:00"/>
    <x v="1"/>
    <x v="1"/>
    <x v="1"/>
    <x v="1"/>
    <x v="1"/>
    <s v="3DD.0077A1C5F2"/>
  </r>
  <r>
    <x v="0"/>
    <x v="23"/>
    <d v="2025-03-24T00:00:00"/>
    <x v="1"/>
    <x v="1"/>
    <x v="1"/>
    <x v="1"/>
    <x v="1"/>
    <s v="3DD.0077A21F14"/>
  </r>
  <r>
    <x v="0"/>
    <x v="23"/>
    <d v="2025-03-24T00:00:00"/>
    <x v="5"/>
    <x v="4"/>
    <x v="1"/>
    <x v="5"/>
    <x v="4"/>
    <s v="3DD.0077981736"/>
  </r>
  <r>
    <x v="0"/>
    <x v="23"/>
    <d v="2025-03-24T00:00:00"/>
    <x v="5"/>
    <x v="4"/>
    <x v="1"/>
    <x v="5"/>
    <x v="4"/>
    <s v="3DD.0077AB7BB6"/>
  </r>
  <r>
    <x v="0"/>
    <x v="23"/>
    <d v="2025-03-24T00:00:00"/>
    <x v="5"/>
    <x v="4"/>
    <x v="1"/>
    <x v="5"/>
    <x v="4"/>
    <s v="3DD.0077AB8E41"/>
  </r>
  <r>
    <x v="0"/>
    <x v="23"/>
    <d v="2025-03-24T00:00:00"/>
    <x v="6"/>
    <x v="5"/>
    <x v="1"/>
    <x v="6"/>
    <x v="5"/>
    <s v="3DD.0077AB6EA6"/>
  </r>
  <r>
    <x v="0"/>
    <x v="23"/>
    <d v="2025-03-24T00:00:00"/>
    <x v="2"/>
    <x v="2"/>
    <x v="0"/>
    <x v="2"/>
    <x v="0"/>
    <s v="3DD.00779F2965"/>
  </r>
  <r>
    <x v="0"/>
    <x v="23"/>
    <d v="2025-03-24T00:00:00"/>
    <x v="2"/>
    <x v="2"/>
    <x v="0"/>
    <x v="2"/>
    <x v="0"/>
    <s v="3DD.00779F2EE2"/>
  </r>
  <r>
    <x v="0"/>
    <x v="23"/>
    <d v="2025-03-24T00:00:00"/>
    <x v="0"/>
    <x v="0"/>
    <x v="0"/>
    <x v="0"/>
    <x v="0"/>
    <s v="3DD.00779BF5DB"/>
  </r>
  <r>
    <x v="0"/>
    <x v="23"/>
    <d v="2025-03-24T00:00:00"/>
    <x v="0"/>
    <x v="0"/>
    <x v="0"/>
    <x v="0"/>
    <x v="0"/>
    <s v="3DD.00779C7F10"/>
  </r>
  <r>
    <x v="0"/>
    <x v="23"/>
    <d v="2025-03-24T00:00:00"/>
    <x v="0"/>
    <x v="0"/>
    <x v="0"/>
    <x v="0"/>
    <x v="0"/>
    <s v="3DD.00779CACFD"/>
  </r>
  <r>
    <x v="0"/>
    <x v="23"/>
    <d v="2025-03-24T00:00:00"/>
    <x v="0"/>
    <x v="0"/>
    <x v="0"/>
    <x v="0"/>
    <x v="0"/>
    <s v="3DD.00779F95CE"/>
  </r>
  <r>
    <x v="0"/>
    <x v="23"/>
    <d v="2025-03-24T00:00:00"/>
    <x v="0"/>
    <x v="0"/>
    <x v="0"/>
    <x v="0"/>
    <x v="0"/>
    <s v="3DD.0077A138B8"/>
  </r>
  <r>
    <x v="0"/>
    <x v="23"/>
    <d v="2025-03-24T00:00:00"/>
    <x v="3"/>
    <x v="3"/>
    <x v="2"/>
    <x v="3"/>
    <x v="2"/>
    <s v="3DD.0077A1DAE4"/>
  </r>
  <r>
    <x v="0"/>
    <x v="23"/>
    <d v="2025-03-24T00:00:00"/>
    <x v="3"/>
    <x v="3"/>
    <x v="2"/>
    <x v="3"/>
    <x v="2"/>
    <s v="3DD.0077A1F4C9"/>
  </r>
  <r>
    <x v="0"/>
    <x v="23"/>
    <d v="2025-03-24T00:00:00"/>
    <x v="3"/>
    <x v="3"/>
    <x v="2"/>
    <x v="3"/>
    <x v="2"/>
    <s v="3DD.0077A20EE6"/>
  </r>
  <r>
    <x v="0"/>
    <x v="23"/>
    <d v="2025-03-24T00:00:00"/>
    <x v="3"/>
    <x v="3"/>
    <x v="2"/>
    <x v="3"/>
    <x v="2"/>
    <s v="3DD.0077A22B80"/>
  </r>
  <r>
    <x v="0"/>
    <x v="23"/>
    <d v="2025-03-24T00:00:00"/>
    <x v="3"/>
    <x v="3"/>
    <x v="2"/>
    <x v="3"/>
    <x v="2"/>
    <s v="3DD.0077A22C6B"/>
  </r>
  <r>
    <x v="0"/>
    <x v="23"/>
    <d v="2025-03-24T00:00:00"/>
    <x v="3"/>
    <x v="3"/>
    <x v="2"/>
    <x v="3"/>
    <x v="2"/>
    <s v="3DD.0077A22E3E"/>
  </r>
  <r>
    <x v="0"/>
    <x v="23"/>
    <d v="2025-03-24T00:00:00"/>
    <x v="4"/>
    <x v="3"/>
    <x v="2"/>
    <x v="4"/>
    <x v="3"/>
    <s v="3DD.0077A20C78"/>
  </r>
  <r>
    <x v="0"/>
    <x v="23"/>
    <d v="2025-03-25T00:00:00"/>
    <x v="1"/>
    <x v="1"/>
    <x v="1"/>
    <x v="1"/>
    <x v="1"/>
    <s v="3DD.00779C49D8"/>
  </r>
  <r>
    <x v="0"/>
    <x v="23"/>
    <d v="2025-03-25T00:00:00"/>
    <x v="1"/>
    <x v="1"/>
    <x v="1"/>
    <x v="1"/>
    <x v="1"/>
    <s v="3DD.0077A11165"/>
  </r>
  <r>
    <x v="0"/>
    <x v="23"/>
    <d v="2025-03-25T00:00:00"/>
    <x v="1"/>
    <x v="1"/>
    <x v="1"/>
    <x v="1"/>
    <x v="1"/>
    <s v="3DD.0077ABB77C"/>
  </r>
  <r>
    <x v="0"/>
    <x v="24"/>
    <d v="2025-03-25T00:00:00"/>
    <x v="1"/>
    <x v="1"/>
    <x v="1"/>
    <x v="1"/>
    <x v="1"/>
    <s v="3DD.007798C6FB"/>
  </r>
  <r>
    <x v="0"/>
    <x v="24"/>
    <d v="2025-03-25T00:00:00"/>
    <x v="1"/>
    <x v="1"/>
    <x v="1"/>
    <x v="1"/>
    <x v="1"/>
    <s v="3DD.007798E1C6"/>
  </r>
  <r>
    <x v="0"/>
    <x v="24"/>
    <d v="2025-03-25T00:00:00"/>
    <x v="1"/>
    <x v="1"/>
    <x v="1"/>
    <x v="1"/>
    <x v="1"/>
    <s v="3DD.00779C3C4C"/>
  </r>
  <r>
    <x v="0"/>
    <x v="24"/>
    <d v="2025-03-25T00:00:00"/>
    <x v="1"/>
    <x v="1"/>
    <x v="1"/>
    <x v="1"/>
    <x v="1"/>
    <s v="3DD.00779F1423"/>
  </r>
  <r>
    <x v="0"/>
    <x v="24"/>
    <d v="2025-03-25T00:00:00"/>
    <x v="0"/>
    <x v="0"/>
    <x v="0"/>
    <x v="0"/>
    <x v="0"/>
    <s v="3DD.00779C44EE"/>
  </r>
  <r>
    <x v="0"/>
    <x v="24"/>
    <d v="2025-03-25T00:00:00"/>
    <x v="0"/>
    <x v="0"/>
    <x v="0"/>
    <x v="0"/>
    <x v="0"/>
    <s v="3DD.00779C6E92"/>
  </r>
  <r>
    <x v="0"/>
    <x v="24"/>
    <d v="2025-03-25T00:00:00"/>
    <x v="0"/>
    <x v="0"/>
    <x v="0"/>
    <x v="0"/>
    <x v="0"/>
    <s v="3DD.0077A08EBF"/>
  </r>
  <r>
    <x v="0"/>
    <x v="24"/>
    <d v="2025-03-25T00:00:00"/>
    <x v="3"/>
    <x v="3"/>
    <x v="2"/>
    <x v="3"/>
    <x v="2"/>
    <s v="3DD.0077A246EF"/>
  </r>
  <r>
    <x v="0"/>
    <x v="24"/>
    <d v="2025-03-26T00:00:00"/>
    <x v="1"/>
    <x v="1"/>
    <x v="1"/>
    <x v="1"/>
    <x v="1"/>
    <s v="3DD.0077A16315"/>
  </r>
  <r>
    <x v="0"/>
    <x v="25"/>
    <d v="2025-03-26T00:00:00"/>
    <x v="1"/>
    <x v="1"/>
    <x v="1"/>
    <x v="1"/>
    <x v="1"/>
    <s v="3DD.00779C4B02"/>
  </r>
  <r>
    <x v="0"/>
    <x v="25"/>
    <d v="2025-03-26T00:00:00"/>
    <x v="1"/>
    <x v="1"/>
    <x v="1"/>
    <x v="1"/>
    <x v="1"/>
    <s v="3DD.00779EF805"/>
  </r>
  <r>
    <x v="0"/>
    <x v="25"/>
    <d v="2025-03-26T00:00:00"/>
    <x v="3"/>
    <x v="3"/>
    <x v="2"/>
    <x v="3"/>
    <x v="2"/>
    <s v="3DD.0077A152BC"/>
  </r>
  <r>
    <x v="0"/>
    <x v="25"/>
    <d v="2025-03-26T00:00:00"/>
    <x v="3"/>
    <x v="3"/>
    <x v="2"/>
    <x v="3"/>
    <x v="2"/>
    <s v="3DD.0077A20B17"/>
  </r>
  <r>
    <x v="0"/>
    <x v="25"/>
    <d v="2025-03-26T00:00:00"/>
    <x v="3"/>
    <x v="3"/>
    <x v="2"/>
    <x v="3"/>
    <x v="2"/>
    <s v="3DD.0077A23163"/>
  </r>
  <r>
    <x v="0"/>
    <x v="25"/>
    <d v="2025-03-26T00:00:00"/>
    <x v="3"/>
    <x v="3"/>
    <x v="2"/>
    <x v="3"/>
    <x v="2"/>
    <s v="3DD.0077A25C93"/>
  </r>
  <r>
    <x v="0"/>
    <x v="26"/>
    <d v="2025-03-27T00:00:00"/>
    <x v="1"/>
    <x v="1"/>
    <x v="1"/>
    <x v="1"/>
    <x v="1"/>
    <s v="3DD.00779C8498"/>
  </r>
  <r>
    <x v="0"/>
    <x v="26"/>
    <d v="2025-03-27T00:00:00"/>
    <x v="1"/>
    <x v="1"/>
    <x v="1"/>
    <x v="1"/>
    <x v="1"/>
    <s v="3DD.00779E8D23"/>
  </r>
  <r>
    <x v="0"/>
    <x v="26"/>
    <d v="2025-03-27T00:00:00"/>
    <x v="1"/>
    <x v="1"/>
    <x v="1"/>
    <x v="1"/>
    <x v="1"/>
    <s v="3DD.0077A20F66"/>
  </r>
  <r>
    <x v="0"/>
    <x v="27"/>
    <d v="2025-03-28T00:00:00"/>
    <x v="1"/>
    <x v="1"/>
    <x v="1"/>
    <x v="1"/>
    <x v="1"/>
    <s v="3DD.007797E1BA"/>
  </r>
  <r>
    <x v="0"/>
    <x v="28"/>
    <d v="2025-03-29T00:00:00"/>
    <x v="0"/>
    <x v="0"/>
    <x v="0"/>
    <x v="0"/>
    <x v="0"/>
    <s v="3DD.0077A176EF"/>
  </r>
  <r>
    <x v="0"/>
    <x v="29"/>
    <d v="2025-03-31T00:00:00"/>
    <x v="1"/>
    <x v="1"/>
    <x v="1"/>
    <x v="1"/>
    <x v="1"/>
    <s v="3DD.0077A170BD"/>
  </r>
  <r>
    <x v="0"/>
    <x v="30"/>
    <d v="2025-04-02T00:00:00"/>
    <x v="1"/>
    <x v="1"/>
    <x v="1"/>
    <x v="1"/>
    <x v="1"/>
    <s v="3DD.0077988246"/>
  </r>
  <r>
    <x v="0"/>
    <x v="30"/>
    <d v="2025-04-02T00:00:00"/>
    <x v="0"/>
    <x v="0"/>
    <x v="0"/>
    <x v="0"/>
    <x v="0"/>
    <s v="3DD.0077A137DB"/>
  </r>
  <r>
    <x v="0"/>
    <x v="30"/>
    <d v="2025-04-02T00:00:00"/>
    <x v="3"/>
    <x v="3"/>
    <x v="2"/>
    <x v="3"/>
    <x v="2"/>
    <s v="3DD.0077A20680"/>
  </r>
  <r>
    <x v="0"/>
    <x v="30"/>
    <d v="2025-04-03T00:00:00"/>
    <x v="1"/>
    <x v="1"/>
    <x v="1"/>
    <x v="1"/>
    <x v="1"/>
    <s v="3DD.0077A18595"/>
  </r>
  <r>
    <x v="0"/>
    <x v="30"/>
    <d v="2025-04-03T00:00:00"/>
    <x v="2"/>
    <x v="2"/>
    <x v="0"/>
    <x v="2"/>
    <x v="0"/>
    <s v="3DD.00779EDE0F"/>
  </r>
  <r>
    <x v="0"/>
    <x v="31"/>
    <d v="2025-04-03T00:00:00"/>
    <x v="1"/>
    <x v="1"/>
    <x v="1"/>
    <x v="1"/>
    <x v="1"/>
    <s v="3DD.00779E22B6"/>
  </r>
  <r>
    <x v="0"/>
    <x v="31"/>
    <d v="2025-04-03T00:00:00"/>
    <x v="5"/>
    <x v="4"/>
    <x v="1"/>
    <x v="5"/>
    <x v="4"/>
    <s v="3DD.007798C436"/>
  </r>
  <r>
    <x v="0"/>
    <x v="31"/>
    <d v="2025-04-03T00:00:00"/>
    <x v="6"/>
    <x v="5"/>
    <x v="1"/>
    <x v="6"/>
    <x v="5"/>
    <s v="3DD.007797FA02"/>
  </r>
  <r>
    <x v="0"/>
    <x v="31"/>
    <d v="2025-04-03T00:00:00"/>
    <x v="2"/>
    <x v="2"/>
    <x v="0"/>
    <x v="2"/>
    <x v="0"/>
    <s v="3DD.00779E8B5A"/>
  </r>
  <r>
    <x v="0"/>
    <x v="31"/>
    <d v="2025-04-04T00:00:00"/>
    <x v="6"/>
    <x v="5"/>
    <x v="1"/>
    <x v="6"/>
    <x v="5"/>
    <s v="3DD.00779C666A"/>
  </r>
  <r>
    <x v="0"/>
    <x v="32"/>
    <d v="2025-04-04T00:00:00"/>
    <x v="1"/>
    <x v="1"/>
    <x v="1"/>
    <x v="1"/>
    <x v="1"/>
    <s v="3DD.0077AB5D2D"/>
  </r>
  <r>
    <x v="0"/>
    <x v="32"/>
    <d v="2025-04-04T00:00:00"/>
    <x v="5"/>
    <x v="4"/>
    <x v="1"/>
    <x v="5"/>
    <x v="4"/>
    <s v="3DD.00779827C3"/>
  </r>
  <r>
    <x v="0"/>
    <x v="32"/>
    <d v="2025-04-04T00:00:00"/>
    <x v="2"/>
    <x v="2"/>
    <x v="0"/>
    <x v="2"/>
    <x v="0"/>
    <s v="3DD.00779FB1EB"/>
  </r>
  <r>
    <x v="0"/>
    <x v="32"/>
    <d v="2025-04-04T00:00:00"/>
    <x v="0"/>
    <x v="0"/>
    <x v="0"/>
    <x v="0"/>
    <x v="0"/>
    <s v="3DD.00779C83A3"/>
  </r>
  <r>
    <x v="0"/>
    <x v="32"/>
    <d v="2025-04-04T00:00:00"/>
    <x v="4"/>
    <x v="3"/>
    <x v="2"/>
    <x v="4"/>
    <x v="3"/>
    <s v="3DD.0077A1FD9A"/>
  </r>
  <r>
    <x v="0"/>
    <x v="32"/>
    <d v="2025-04-06T00:00:00"/>
    <x v="6"/>
    <x v="5"/>
    <x v="1"/>
    <x v="6"/>
    <x v="5"/>
    <s v="3DD.0077AB53B6"/>
  </r>
  <r>
    <x v="0"/>
    <x v="33"/>
    <d v="2025-04-05T00:00:00"/>
    <x v="1"/>
    <x v="1"/>
    <x v="1"/>
    <x v="1"/>
    <x v="1"/>
    <s v="3DD.0077A0A491"/>
  </r>
  <r>
    <x v="0"/>
    <x v="33"/>
    <d v="2025-04-05T00:00:00"/>
    <x v="5"/>
    <x v="4"/>
    <x v="1"/>
    <x v="5"/>
    <x v="4"/>
    <s v="3DD.007797FBFD"/>
  </r>
  <r>
    <x v="0"/>
    <x v="33"/>
    <d v="2025-04-05T00:00:00"/>
    <x v="6"/>
    <x v="5"/>
    <x v="1"/>
    <x v="6"/>
    <x v="5"/>
    <s v="3DD.0077ABBD86"/>
  </r>
  <r>
    <x v="0"/>
    <x v="33"/>
    <d v="2025-04-05T00:00:00"/>
    <x v="2"/>
    <x v="2"/>
    <x v="0"/>
    <x v="2"/>
    <x v="0"/>
    <s v="3DD.00779F0985"/>
  </r>
  <r>
    <x v="0"/>
    <x v="33"/>
    <d v="2025-04-05T00:00:00"/>
    <x v="0"/>
    <x v="0"/>
    <x v="0"/>
    <x v="0"/>
    <x v="0"/>
    <s v="3DD.00779C5809"/>
  </r>
  <r>
    <x v="0"/>
    <x v="33"/>
    <d v="2025-04-05T00:00:00"/>
    <x v="0"/>
    <x v="0"/>
    <x v="0"/>
    <x v="0"/>
    <x v="0"/>
    <s v="3DD.00779CEAA9"/>
  </r>
  <r>
    <x v="0"/>
    <x v="34"/>
    <d v="2025-04-06T00:00:00"/>
    <x v="1"/>
    <x v="1"/>
    <x v="1"/>
    <x v="1"/>
    <x v="1"/>
    <s v="3DD.007798806B"/>
  </r>
  <r>
    <x v="0"/>
    <x v="34"/>
    <d v="2025-04-06T00:00:00"/>
    <x v="1"/>
    <x v="1"/>
    <x v="1"/>
    <x v="1"/>
    <x v="1"/>
    <s v="3DD.00779BE6CD"/>
  </r>
  <r>
    <x v="0"/>
    <x v="34"/>
    <d v="2025-04-06T00:00:00"/>
    <x v="1"/>
    <x v="1"/>
    <x v="1"/>
    <x v="1"/>
    <x v="1"/>
    <s v="3DD.00779C8BE9"/>
  </r>
  <r>
    <x v="0"/>
    <x v="34"/>
    <d v="2025-04-06T00:00:00"/>
    <x v="1"/>
    <x v="1"/>
    <x v="1"/>
    <x v="1"/>
    <x v="1"/>
    <s v="3DD.00779D8477"/>
  </r>
  <r>
    <x v="0"/>
    <x v="34"/>
    <d v="2025-04-06T00:00:00"/>
    <x v="1"/>
    <x v="1"/>
    <x v="1"/>
    <x v="1"/>
    <x v="1"/>
    <s v="3DD.00779D85B8"/>
  </r>
  <r>
    <x v="0"/>
    <x v="34"/>
    <d v="2025-04-06T00:00:00"/>
    <x v="0"/>
    <x v="0"/>
    <x v="0"/>
    <x v="0"/>
    <x v="0"/>
    <s v="3DD.00779C9012"/>
  </r>
  <r>
    <x v="0"/>
    <x v="34"/>
    <d v="2025-04-06T00:00:00"/>
    <x v="0"/>
    <x v="0"/>
    <x v="0"/>
    <x v="0"/>
    <x v="0"/>
    <s v="3DD.00779F0C04"/>
  </r>
  <r>
    <x v="0"/>
    <x v="34"/>
    <d v="2025-04-06T00:00:00"/>
    <x v="0"/>
    <x v="0"/>
    <x v="0"/>
    <x v="0"/>
    <x v="0"/>
    <s v="3DD.0077A1A2DC"/>
  </r>
  <r>
    <x v="0"/>
    <x v="34"/>
    <d v="2025-04-06T00:00:00"/>
    <x v="4"/>
    <x v="3"/>
    <x v="2"/>
    <x v="4"/>
    <x v="3"/>
    <s v="3DD.0077A1D67F"/>
  </r>
  <r>
    <x v="0"/>
    <x v="34"/>
    <d v="2025-04-08T00:00:00"/>
    <x v="1"/>
    <x v="1"/>
    <x v="1"/>
    <x v="1"/>
    <x v="1"/>
    <s v="3DD.00779839B8"/>
  </r>
  <r>
    <x v="0"/>
    <x v="34"/>
    <d v="2025-04-08T00:00:00"/>
    <x v="1"/>
    <x v="1"/>
    <x v="1"/>
    <x v="1"/>
    <x v="1"/>
    <s v="3DD.00779C4982"/>
  </r>
  <r>
    <x v="0"/>
    <x v="34"/>
    <d v="2025-04-08T00:00:00"/>
    <x v="6"/>
    <x v="5"/>
    <x v="1"/>
    <x v="6"/>
    <x v="5"/>
    <s v="3DD.0077984275"/>
  </r>
  <r>
    <x v="0"/>
    <x v="35"/>
    <d v="2025-04-07T00:00:00"/>
    <x v="1"/>
    <x v="1"/>
    <x v="1"/>
    <x v="1"/>
    <x v="1"/>
    <s v="3DD.0077982502"/>
  </r>
  <r>
    <x v="0"/>
    <x v="35"/>
    <d v="2025-04-07T00:00:00"/>
    <x v="1"/>
    <x v="1"/>
    <x v="1"/>
    <x v="1"/>
    <x v="1"/>
    <s v="3DD.00779C4CBA"/>
  </r>
  <r>
    <x v="0"/>
    <x v="35"/>
    <d v="2025-04-07T00:00:00"/>
    <x v="1"/>
    <x v="1"/>
    <x v="1"/>
    <x v="1"/>
    <x v="1"/>
    <s v="3DD.00779EFAA6"/>
  </r>
  <r>
    <x v="0"/>
    <x v="35"/>
    <d v="2025-04-07T00:00:00"/>
    <x v="1"/>
    <x v="1"/>
    <x v="1"/>
    <x v="1"/>
    <x v="1"/>
    <s v="3DD.00779F26BE"/>
  </r>
  <r>
    <x v="0"/>
    <x v="35"/>
    <d v="2025-04-07T00:00:00"/>
    <x v="1"/>
    <x v="1"/>
    <x v="1"/>
    <x v="1"/>
    <x v="1"/>
    <s v="3DD.00779FE141"/>
  </r>
  <r>
    <x v="0"/>
    <x v="35"/>
    <d v="2025-04-07T00:00:00"/>
    <x v="2"/>
    <x v="2"/>
    <x v="0"/>
    <x v="2"/>
    <x v="0"/>
    <s v="3DD.00779F1D08"/>
  </r>
  <r>
    <x v="0"/>
    <x v="36"/>
    <d v="2025-04-08T00:00:00"/>
    <x v="1"/>
    <x v="1"/>
    <x v="1"/>
    <x v="1"/>
    <x v="1"/>
    <s v="3DD.007783DF74"/>
  </r>
  <r>
    <x v="0"/>
    <x v="36"/>
    <d v="2025-04-08T00:00:00"/>
    <x v="1"/>
    <x v="1"/>
    <x v="1"/>
    <x v="1"/>
    <x v="1"/>
    <s v="3DD.007797D0B8"/>
  </r>
  <r>
    <x v="0"/>
    <x v="36"/>
    <d v="2025-04-08T00:00:00"/>
    <x v="1"/>
    <x v="1"/>
    <x v="1"/>
    <x v="1"/>
    <x v="1"/>
    <s v="3DD.00779EB645"/>
  </r>
  <r>
    <x v="0"/>
    <x v="36"/>
    <d v="2025-04-08T00:00:00"/>
    <x v="1"/>
    <x v="1"/>
    <x v="1"/>
    <x v="1"/>
    <x v="1"/>
    <s v="3DD.00779FA1AC"/>
  </r>
  <r>
    <x v="0"/>
    <x v="36"/>
    <d v="2025-04-08T00:00:00"/>
    <x v="1"/>
    <x v="1"/>
    <x v="1"/>
    <x v="1"/>
    <x v="1"/>
    <s v="3DD.0077A0E7EA"/>
  </r>
  <r>
    <x v="0"/>
    <x v="36"/>
    <d v="2025-04-08T00:00:00"/>
    <x v="1"/>
    <x v="1"/>
    <x v="1"/>
    <x v="1"/>
    <x v="1"/>
    <s v="3DD.0077A168BD"/>
  </r>
  <r>
    <x v="0"/>
    <x v="36"/>
    <d v="2025-04-08T00:00:00"/>
    <x v="1"/>
    <x v="1"/>
    <x v="1"/>
    <x v="1"/>
    <x v="1"/>
    <s v="3DD.0077ABA312"/>
  </r>
  <r>
    <x v="0"/>
    <x v="36"/>
    <d v="2025-04-08T00:00:00"/>
    <x v="1"/>
    <x v="1"/>
    <x v="1"/>
    <x v="1"/>
    <x v="1"/>
    <s v="3DD.0077ABC655"/>
  </r>
  <r>
    <x v="0"/>
    <x v="36"/>
    <d v="2025-04-08T00:00:00"/>
    <x v="5"/>
    <x v="4"/>
    <x v="1"/>
    <x v="5"/>
    <x v="4"/>
    <s v="3DD.00779834DB"/>
  </r>
  <r>
    <x v="0"/>
    <x v="36"/>
    <d v="2025-04-08T00:00:00"/>
    <x v="5"/>
    <x v="4"/>
    <x v="1"/>
    <x v="5"/>
    <x v="4"/>
    <s v="3DD.0077989143"/>
  </r>
  <r>
    <x v="0"/>
    <x v="36"/>
    <d v="2025-04-08T00:00:00"/>
    <x v="5"/>
    <x v="4"/>
    <x v="1"/>
    <x v="5"/>
    <x v="4"/>
    <s v="3DD.0077ABC3BF"/>
  </r>
  <r>
    <x v="0"/>
    <x v="36"/>
    <d v="2025-04-08T00:00:00"/>
    <x v="2"/>
    <x v="2"/>
    <x v="0"/>
    <x v="2"/>
    <x v="0"/>
    <s v="3DD.007797D041"/>
  </r>
  <r>
    <x v="0"/>
    <x v="36"/>
    <d v="2025-04-08T00:00:00"/>
    <x v="0"/>
    <x v="0"/>
    <x v="0"/>
    <x v="0"/>
    <x v="0"/>
    <s v="3DD.00779FDE4A"/>
  </r>
  <r>
    <x v="0"/>
    <x v="36"/>
    <d v="2025-04-08T00:00:00"/>
    <x v="0"/>
    <x v="0"/>
    <x v="0"/>
    <x v="0"/>
    <x v="0"/>
    <s v="3DD.0077A19682"/>
  </r>
  <r>
    <x v="0"/>
    <x v="36"/>
    <d v="2025-04-08T00:00:00"/>
    <x v="0"/>
    <x v="0"/>
    <x v="0"/>
    <x v="0"/>
    <x v="0"/>
    <s v="3DD.0077A1E2A2"/>
  </r>
  <r>
    <x v="0"/>
    <x v="36"/>
    <d v="2025-04-09T00:00:00"/>
    <x v="1"/>
    <x v="1"/>
    <x v="1"/>
    <x v="1"/>
    <x v="1"/>
    <s v="3DD.0077A2181E"/>
  </r>
  <r>
    <x v="0"/>
    <x v="36"/>
    <d v="2025-04-09T00:00:00"/>
    <x v="5"/>
    <x v="4"/>
    <x v="1"/>
    <x v="5"/>
    <x v="4"/>
    <s v="3DD.0077AB9854"/>
  </r>
  <r>
    <x v="0"/>
    <x v="37"/>
    <d v="2025-04-09T00:00:00"/>
    <x v="1"/>
    <x v="1"/>
    <x v="1"/>
    <x v="1"/>
    <x v="1"/>
    <s v="3DD.007798676A"/>
  </r>
  <r>
    <x v="0"/>
    <x v="37"/>
    <d v="2025-04-09T00:00:00"/>
    <x v="1"/>
    <x v="1"/>
    <x v="1"/>
    <x v="1"/>
    <x v="1"/>
    <s v="3DD.00779C9235"/>
  </r>
  <r>
    <x v="0"/>
    <x v="37"/>
    <d v="2025-04-09T00:00:00"/>
    <x v="1"/>
    <x v="1"/>
    <x v="1"/>
    <x v="1"/>
    <x v="1"/>
    <s v="3DD.00779F607B"/>
  </r>
  <r>
    <x v="0"/>
    <x v="37"/>
    <d v="2025-04-09T00:00:00"/>
    <x v="1"/>
    <x v="1"/>
    <x v="1"/>
    <x v="1"/>
    <x v="1"/>
    <s v="3DD.0077A1ED60"/>
  </r>
  <r>
    <x v="0"/>
    <x v="37"/>
    <d v="2025-04-09T00:00:00"/>
    <x v="1"/>
    <x v="1"/>
    <x v="1"/>
    <x v="1"/>
    <x v="1"/>
    <s v="3DD.0077A21069"/>
  </r>
  <r>
    <x v="0"/>
    <x v="37"/>
    <d v="2025-04-09T00:00:00"/>
    <x v="1"/>
    <x v="1"/>
    <x v="1"/>
    <x v="1"/>
    <x v="1"/>
    <s v="3DD.0077AB7AEA"/>
  </r>
  <r>
    <x v="0"/>
    <x v="37"/>
    <d v="2025-04-09T00:00:00"/>
    <x v="5"/>
    <x v="4"/>
    <x v="1"/>
    <x v="5"/>
    <x v="4"/>
    <s v="3DD.0077981D4D"/>
  </r>
  <r>
    <x v="0"/>
    <x v="37"/>
    <d v="2025-04-09T00:00:00"/>
    <x v="6"/>
    <x v="5"/>
    <x v="1"/>
    <x v="6"/>
    <x v="5"/>
    <s v="3DD.0077984306"/>
  </r>
  <r>
    <x v="0"/>
    <x v="37"/>
    <d v="2025-04-09T00:00:00"/>
    <x v="2"/>
    <x v="2"/>
    <x v="0"/>
    <x v="2"/>
    <x v="0"/>
    <s v="3DD.00779E75A8"/>
  </r>
  <r>
    <x v="0"/>
    <x v="37"/>
    <d v="2025-04-09T00:00:00"/>
    <x v="2"/>
    <x v="2"/>
    <x v="0"/>
    <x v="2"/>
    <x v="0"/>
    <s v="3DD.00779F191E"/>
  </r>
  <r>
    <x v="0"/>
    <x v="37"/>
    <d v="2025-04-09T00:00:00"/>
    <x v="0"/>
    <x v="0"/>
    <x v="0"/>
    <x v="0"/>
    <x v="0"/>
    <s v="3DD.0077A0CE4C"/>
  </r>
  <r>
    <x v="0"/>
    <x v="37"/>
    <d v="2025-04-10T00:00:00"/>
    <x v="1"/>
    <x v="1"/>
    <x v="1"/>
    <x v="1"/>
    <x v="1"/>
    <s v="3DD.00779825E8"/>
  </r>
  <r>
    <x v="0"/>
    <x v="37"/>
    <d v="2025-04-10T00:00:00"/>
    <x v="1"/>
    <x v="1"/>
    <x v="1"/>
    <x v="1"/>
    <x v="1"/>
    <s v="3DD.007798B5BB"/>
  </r>
  <r>
    <x v="0"/>
    <x v="37"/>
    <d v="2025-04-10T00:00:00"/>
    <x v="1"/>
    <x v="1"/>
    <x v="1"/>
    <x v="1"/>
    <x v="1"/>
    <s v="3DD.007798F8F4"/>
  </r>
  <r>
    <x v="0"/>
    <x v="37"/>
    <d v="2025-04-10T00:00:00"/>
    <x v="1"/>
    <x v="1"/>
    <x v="1"/>
    <x v="1"/>
    <x v="1"/>
    <s v="3DD.00779C6FC1"/>
  </r>
  <r>
    <x v="0"/>
    <x v="37"/>
    <d v="2025-04-10T00:00:00"/>
    <x v="1"/>
    <x v="1"/>
    <x v="1"/>
    <x v="1"/>
    <x v="1"/>
    <s v="3DD.0077A1A772"/>
  </r>
  <r>
    <x v="0"/>
    <x v="37"/>
    <d v="2025-04-10T00:00:00"/>
    <x v="6"/>
    <x v="5"/>
    <x v="1"/>
    <x v="6"/>
    <x v="5"/>
    <s v="3DD.0077AB4706"/>
  </r>
  <r>
    <x v="0"/>
    <x v="37"/>
    <d v="2025-04-10T00:00:00"/>
    <x v="2"/>
    <x v="2"/>
    <x v="0"/>
    <x v="2"/>
    <x v="0"/>
    <s v="3DD.00779FD881"/>
  </r>
  <r>
    <x v="0"/>
    <x v="37"/>
    <d v="2025-04-10T00:00:00"/>
    <x v="2"/>
    <x v="2"/>
    <x v="0"/>
    <x v="2"/>
    <x v="0"/>
    <s v="3DD.0077AB8405"/>
  </r>
  <r>
    <x v="0"/>
    <x v="37"/>
    <d v="2025-04-15T00:00:00"/>
    <x v="5"/>
    <x v="4"/>
    <x v="1"/>
    <x v="5"/>
    <x v="4"/>
    <s v="3DD.0077981D3B"/>
  </r>
  <r>
    <x v="0"/>
    <x v="38"/>
    <d v="2025-04-10T00:00:00"/>
    <x v="1"/>
    <x v="1"/>
    <x v="1"/>
    <x v="1"/>
    <x v="1"/>
    <s v="3DD.00779F4435"/>
  </r>
  <r>
    <x v="0"/>
    <x v="38"/>
    <d v="2025-04-10T00:00:00"/>
    <x v="1"/>
    <x v="1"/>
    <x v="1"/>
    <x v="1"/>
    <x v="1"/>
    <s v="3DD.0077A111ED"/>
  </r>
  <r>
    <x v="0"/>
    <x v="38"/>
    <d v="2025-04-10T00:00:00"/>
    <x v="1"/>
    <x v="1"/>
    <x v="1"/>
    <x v="1"/>
    <x v="1"/>
    <s v="3DD.0077A18FCF"/>
  </r>
  <r>
    <x v="0"/>
    <x v="38"/>
    <d v="2025-04-10T00:00:00"/>
    <x v="1"/>
    <x v="1"/>
    <x v="1"/>
    <x v="1"/>
    <x v="1"/>
    <s v="3DD.0077AB799F"/>
  </r>
  <r>
    <x v="0"/>
    <x v="38"/>
    <d v="2025-04-10T00:00:00"/>
    <x v="1"/>
    <x v="1"/>
    <x v="1"/>
    <x v="1"/>
    <x v="1"/>
    <s v="3DD.0077AB918F"/>
  </r>
  <r>
    <x v="0"/>
    <x v="38"/>
    <d v="2025-04-10T00:00:00"/>
    <x v="5"/>
    <x v="4"/>
    <x v="1"/>
    <x v="5"/>
    <x v="4"/>
    <s v="3DD.00779839D0"/>
  </r>
  <r>
    <x v="0"/>
    <x v="38"/>
    <d v="2025-04-10T00:00:00"/>
    <x v="6"/>
    <x v="5"/>
    <x v="1"/>
    <x v="6"/>
    <x v="5"/>
    <s v="3DD.00779821D9"/>
  </r>
  <r>
    <x v="0"/>
    <x v="38"/>
    <d v="2025-04-10T00:00:00"/>
    <x v="6"/>
    <x v="5"/>
    <x v="1"/>
    <x v="6"/>
    <x v="5"/>
    <s v="3DD.007798EC9F"/>
  </r>
  <r>
    <x v="0"/>
    <x v="38"/>
    <d v="2025-04-10T00:00:00"/>
    <x v="6"/>
    <x v="5"/>
    <x v="1"/>
    <x v="6"/>
    <x v="5"/>
    <s v="3DD.0077AB7236"/>
  </r>
  <r>
    <x v="0"/>
    <x v="38"/>
    <d v="2025-04-10T00:00:00"/>
    <x v="6"/>
    <x v="5"/>
    <x v="1"/>
    <x v="6"/>
    <x v="5"/>
    <s v="3DD.0077ABA870"/>
  </r>
  <r>
    <x v="0"/>
    <x v="38"/>
    <d v="2025-04-10T00:00:00"/>
    <x v="2"/>
    <x v="2"/>
    <x v="0"/>
    <x v="2"/>
    <x v="0"/>
    <s v="3DD.00779DD7B7"/>
  </r>
  <r>
    <x v="0"/>
    <x v="38"/>
    <d v="2025-04-10T00:00:00"/>
    <x v="2"/>
    <x v="2"/>
    <x v="0"/>
    <x v="2"/>
    <x v="0"/>
    <s v="3DD.00779EA79F"/>
  </r>
  <r>
    <x v="0"/>
    <x v="38"/>
    <d v="2025-04-10T00:00:00"/>
    <x v="2"/>
    <x v="2"/>
    <x v="0"/>
    <x v="2"/>
    <x v="0"/>
    <s v="3DD.00779EB486"/>
  </r>
  <r>
    <x v="0"/>
    <x v="38"/>
    <d v="2025-04-10T00:00:00"/>
    <x v="2"/>
    <x v="2"/>
    <x v="0"/>
    <x v="2"/>
    <x v="0"/>
    <s v="3DD.00779F0376"/>
  </r>
  <r>
    <x v="0"/>
    <x v="38"/>
    <d v="2025-04-10T00:00:00"/>
    <x v="2"/>
    <x v="2"/>
    <x v="0"/>
    <x v="2"/>
    <x v="0"/>
    <s v="3DD.00779F09AC"/>
  </r>
  <r>
    <x v="0"/>
    <x v="38"/>
    <d v="2025-04-10T00:00:00"/>
    <x v="2"/>
    <x v="2"/>
    <x v="0"/>
    <x v="2"/>
    <x v="0"/>
    <s v="3DD.00779F540F"/>
  </r>
  <r>
    <x v="0"/>
    <x v="38"/>
    <d v="2025-04-10T00:00:00"/>
    <x v="2"/>
    <x v="2"/>
    <x v="0"/>
    <x v="2"/>
    <x v="0"/>
    <s v="3DD.00779F95C4"/>
  </r>
  <r>
    <x v="0"/>
    <x v="38"/>
    <d v="2025-04-10T00:00:00"/>
    <x v="0"/>
    <x v="0"/>
    <x v="0"/>
    <x v="0"/>
    <x v="0"/>
    <s v="3DD.00779C5A70"/>
  </r>
  <r>
    <x v="0"/>
    <x v="38"/>
    <d v="2025-04-10T00:00:00"/>
    <x v="0"/>
    <x v="0"/>
    <x v="0"/>
    <x v="0"/>
    <x v="0"/>
    <s v="3DD.00779C9422"/>
  </r>
  <r>
    <x v="0"/>
    <x v="38"/>
    <d v="2025-04-10T00:00:00"/>
    <x v="0"/>
    <x v="0"/>
    <x v="0"/>
    <x v="0"/>
    <x v="0"/>
    <s v="3DD.00779CC3BB"/>
  </r>
  <r>
    <x v="0"/>
    <x v="38"/>
    <d v="2025-04-10T00:00:00"/>
    <x v="0"/>
    <x v="0"/>
    <x v="0"/>
    <x v="0"/>
    <x v="0"/>
    <s v="3DD.00779CC7D0"/>
  </r>
  <r>
    <x v="0"/>
    <x v="38"/>
    <d v="2025-04-10T00:00:00"/>
    <x v="0"/>
    <x v="0"/>
    <x v="0"/>
    <x v="0"/>
    <x v="0"/>
    <s v="3DD.0077A12EE7"/>
  </r>
  <r>
    <x v="0"/>
    <x v="38"/>
    <d v="2025-04-10T00:00:00"/>
    <x v="0"/>
    <x v="0"/>
    <x v="0"/>
    <x v="0"/>
    <x v="0"/>
    <s v="3DD.0077A199C6"/>
  </r>
  <r>
    <x v="0"/>
    <x v="38"/>
    <d v="2025-04-10T00:00:00"/>
    <x v="3"/>
    <x v="3"/>
    <x v="2"/>
    <x v="3"/>
    <x v="2"/>
    <s v="3DD.0077A25281"/>
  </r>
  <r>
    <x v="0"/>
    <x v="38"/>
    <d v="2025-04-11T00:00:00"/>
    <x v="1"/>
    <x v="1"/>
    <x v="1"/>
    <x v="1"/>
    <x v="1"/>
    <s v="3DD.00779CA07C"/>
  </r>
  <r>
    <x v="0"/>
    <x v="38"/>
    <d v="2025-04-11T00:00:00"/>
    <x v="1"/>
    <x v="1"/>
    <x v="1"/>
    <x v="1"/>
    <x v="1"/>
    <s v="3DD.00779F57A2"/>
  </r>
  <r>
    <x v="0"/>
    <x v="38"/>
    <d v="2025-04-11T00:00:00"/>
    <x v="5"/>
    <x v="4"/>
    <x v="1"/>
    <x v="5"/>
    <x v="4"/>
    <s v="3DD.007798E4C3"/>
  </r>
  <r>
    <x v="0"/>
    <x v="38"/>
    <d v="2025-04-12T00:00:00"/>
    <x v="2"/>
    <x v="2"/>
    <x v="0"/>
    <x v="2"/>
    <x v="0"/>
    <s v="3DD.00779E959A"/>
  </r>
  <r>
    <x v="0"/>
    <x v="38"/>
    <d v="2025-04-12T00:00:00"/>
    <x v="0"/>
    <x v="0"/>
    <x v="0"/>
    <x v="0"/>
    <x v="0"/>
    <s v="3DD.00779C79F4"/>
  </r>
  <r>
    <x v="0"/>
    <x v="39"/>
    <d v="2025-04-11T00:00:00"/>
    <x v="1"/>
    <x v="1"/>
    <x v="1"/>
    <x v="1"/>
    <x v="1"/>
    <s v="3DD.0077988ABA"/>
  </r>
  <r>
    <x v="0"/>
    <x v="39"/>
    <d v="2025-04-11T00:00:00"/>
    <x v="1"/>
    <x v="1"/>
    <x v="1"/>
    <x v="1"/>
    <x v="1"/>
    <s v="3DD.007798EA2C"/>
  </r>
  <r>
    <x v="0"/>
    <x v="39"/>
    <d v="2025-04-11T00:00:00"/>
    <x v="1"/>
    <x v="1"/>
    <x v="1"/>
    <x v="1"/>
    <x v="1"/>
    <s v="3DD.00779C9D12"/>
  </r>
  <r>
    <x v="0"/>
    <x v="39"/>
    <d v="2025-04-11T00:00:00"/>
    <x v="5"/>
    <x v="4"/>
    <x v="1"/>
    <x v="5"/>
    <x v="4"/>
    <s v="3DD.007798504E"/>
  </r>
  <r>
    <x v="0"/>
    <x v="39"/>
    <d v="2025-04-11T00:00:00"/>
    <x v="6"/>
    <x v="5"/>
    <x v="1"/>
    <x v="6"/>
    <x v="5"/>
    <s v="3DD.00779862A9"/>
  </r>
  <r>
    <x v="0"/>
    <x v="39"/>
    <d v="2025-04-11T00:00:00"/>
    <x v="6"/>
    <x v="5"/>
    <x v="1"/>
    <x v="6"/>
    <x v="5"/>
    <s v="3DD.00779E5595"/>
  </r>
  <r>
    <x v="0"/>
    <x v="39"/>
    <d v="2025-04-11T00:00:00"/>
    <x v="6"/>
    <x v="5"/>
    <x v="1"/>
    <x v="6"/>
    <x v="5"/>
    <s v="3DD.0077AB65C0"/>
  </r>
  <r>
    <x v="0"/>
    <x v="39"/>
    <d v="2025-04-11T00:00:00"/>
    <x v="2"/>
    <x v="2"/>
    <x v="0"/>
    <x v="2"/>
    <x v="0"/>
    <s v="3DD.00779FCB09"/>
  </r>
  <r>
    <x v="0"/>
    <x v="39"/>
    <d v="2025-04-12T00:00:00"/>
    <x v="1"/>
    <x v="1"/>
    <x v="1"/>
    <x v="1"/>
    <x v="1"/>
    <s v="3DD.0077A1F050"/>
  </r>
  <r>
    <x v="0"/>
    <x v="39"/>
    <d v="2025-04-12T00:00:00"/>
    <x v="6"/>
    <x v="5"/>
    <x v="1"/>
    <x v="6"/>
    <x v="5"/>
    <s v="3DD.0077AB8A06"/>
  </r>
  <r>
    <x v="0"/>
    <x v="40"/>
    <d v="2025-04-12T00:00:00"/>
    <x v="1"/>
    <x v="1"/>
    <x v="1"/>
    <x v="1"/>
    <x v="1"/>
    <s v="3DD.00779F50E1"/>
  </r>
  <r>
    <x v="0"/>
    <x v="40"/>
    <d v="2025-04-12T00:00:00"/>
    <x v="1"/>
    <x v="1"/>
    <x v="1"/>
    <x v="1"/>
    <x v="1"/>
    <s v="3DD.0077A1BDCF"/>
  </r>
  <r>
    <x v="0"/>
    <x v="40"/>
    <d v="2025-04-12T00:00:00"/>
    <x v="3"/>
    <x v="3"/>
    <x v="2"/>
    <x v="3"/>
    <x v="2"/>
    <s v="3DD.0077A15BC1"/>
  </r>
  <r>
    <x v="0"/>
    <x v="40"/>
    <d v="2025-04-13T00:00:00"/>
    <x v="1"/>
    <x v="1"/>
    <x v="1"/>
    <x v="1"/>
    <x v="1"/>
    <s v="3DD.0077A13875"/>
  </r>
  <r>
    <x v="0"/>
    <x v="40"/>
    <d v="2025-04-13T00:00:00"/>
    <x v="5"/>
    <x v="4"/>
    <x v="1"/>
    <x v="5"/>
    <x v="4"/>
    <s v="3DD.0077985866"/>
  </r>
  <r>
    <x v="0"/>
    <x v="41"/>
    <d v="2025-04-13T00:00:00"/>
    <x v="5"/>
    <x v="4"/>
    <x v="1"/>
    <x v="5"/>
    <x v="4"/>
    <s v="3DD.0077AB743B"/>
  </r>
  <r>
    <x v="0"/>
    <x v="41"/>
    <d v="2025-04-13T00:00:00"/>
    <x v="2"/>
    <x v="2"/>
    <x v="0"/>
    <x v="2"/>
    <x v="0"/>
    <s v="3DD.00779EE556"/>
  </r>
  <r>
    <x v="0"/>
    <x v="41"/>
    <d v="2025-04-13T00:00:00"/>
    <x v="2"/>
    <x v="2"/>
    <x v="0"/>
    <x v="2"/>
    <x v="0"/>
    <s v="3DD.00779F114F"/>
  </r>
  <r>
    <x v="0"/>
    <x v="41"/>
    <d v="2025-04-13T00:00:00"/>
    <x v="0"/>
    <x v="0"/>
    <x v="0"/>
    <x v="0"/>
    <x v="0"/>
    <s v="3DD.00779C2E7F"/>
  </r>
  <r>
    <x v="0"/>
    <x v="41"/>
    <d v="2025-04-14T00:00:00"/>
    <x v="1"/>
    <x v="1"/>
    <x v="1"/>
    <x v="1"/>
    <x v="1"/>
    <s v="3DD.0077ABC7DF"/>
  </r>
  <r>
    <x v="0"/>
    <x v="41"/>
    <d v="2025-04-14T00:00:00"/>
    <x v="3"/>
    <x v="3"/>
    <x v="2"/>
    <x v="3"/>
    <x v="2"/>
    <s v="3DD.0077A1083E"/>
  </r>
  <r>
    <x v="0"/>
    <x v="42"/>
    <d v="2025-04-14T00:00:00"/>
    <x v="1"/>
    <x v="1"/>
    <x v="1"/>
    <x v="1"/>
    <x v="1"/>
    <s v="3DD.00779C8CA2"/>
  </r>
  <r>
    <x v="0"/>
    <x v="42"/>
    <d v="2025-04-14T00:00:00"/>
    <x v="1"/>
    <x v="1"/>
    <x v="1"/>
    <x v="1"/>
    <x v="1"/>
    <s v="3DD.00779F277B"/>
  </r>
  <r>
    <x v="0"/>
    <x v="42"/>
    <d v="2025-04-14T00:00:00"/>
    <x v="1"/>
    <x v="1"/>
    <x v="1"/>
    <x v="1"/>
    <x v="1"/>
    <s v="3DD.0077AB81C3"/>
  </r>
  <r>
    <x v="0"/>
    <x v="42"/>
    <d v="2025-04-14T00:00:00"/>
    <x v="5"/>
    <x v="4"/>
    <x v="1"/>
    <x v="5"/>
    <x v="4"/>
    <s v="3DD.007798A9B2"/>
  </r>
  <r>
    <x v="0"/>
    <x v="42"/>
    <d v="2025-04-14T00:00:00"/>
    <x v="6"/>
    <x v="5"/>
    <x v="1"/>
    <x v="6"/>
    <x v="5"/>
    <s v="3DD.0077AB9846"/>
  </r>
  <r>
    <x v="0"/>
    <x v="42"/>
    <d v="2025-04-14T00:00:00"/>
    <x v="2"/>
    <x v="2"/>
    <x v="0"/>
    <x v="2"/>
    <x v="0"/>
    <s v="3DD.00779E6AEE"/>
  </r>
  <r>
    <x v="0"/>
    <x v="42"/>
    <d v="2025-04-14T00:00:00"/>
    <x v="3"/>
    <x v="3"/>
    <x v="2"/>
    <x v="3"/>
    <x v="2"/>
    <s v="3DD.0077A1DD95"/>
  </r>
  <r>
    <x v="0"/>
    <x v="42"/>
    <d v="2025-04-14T00:00:00"/>
    <x v="3"/>
    <x v="3"/>
    <x v="2"/>
    <x v="3"/>
    <x v="2"/>
    <s v="3DD.0077A25AC3"/>
  </r>
  <r>
    <x v="0"/>
    <x v="42"/>
    <d v="2025-04-15T00:00:00"/>
    <x v="1"/>
    <x v="1"/>
    <x v="1"/>
    <x v="1"/>
    <x v="1"/>
    <s v="3DD.00779C7439"/>
  </r>
  <r>
    <x v="0"/>
    <x v="42"/>
    <d v="2025-04-15T00:00:00"/>
    <x v="1"/>
    <x v="1"/>
    <x v="1"/>
    <x v="1"/>
    <x v="1"/>
    <s v="3DD.0077A148DF"/>
  </r>
  <r>
    <x v="0"/>
    <x v="42"/>
    <d v="2025-04-15T00:00:00"/>
    <x v="5"/>
    <x v="4"/>
    <x v="1"/>
    <x v="5"/>
    <x v="4"/>
    <s v="3DD.0077ABBC55"/>
  </r>
  <r>
    <x v="0"/>
    <x v="42"/>
    <d v="2025-04-15T00:00:00"/>
    <x v="0"/>
    <x v="0"/>
    <x v="0"/>
    <x v="0"/>
    <x v="0"/>
    <s v="3DD.00779C6206"/>
  </r>
  <r>
    <x v="0"/>
    <x v="43"/>
    <d v="2025-04-15T00:00:00"/>
    <x v="1"/>
    <x v="1"/>
    <x v="1"/>
    <x v="1"/>
    <x v="1"/>
    <s v="3DD.007798C894"/>
  </r>
  <r>
    <x v="0"/>
    <x v="43"/>
    <d v="2025-04-15T00:00:00"/>
    <x v="1"/>
    <x v="1"/>
    <x v="1"/>
    <x v="1"/>
    <x v="1"/>
    <s v="3DD.00779DF153"/>
  </r>
  <r>
    <x v="0"/>
    <x v="43"/>
    <d v="2025-04-15T00:00:00"/>
    <x v="1"/>
    <x v="1"/>
    <x v="1"/>
    <x v="1"/>
    <x v="1"/>
    <s v="3DD.00779F8467"/>
  </r>
  <r>
    <x v="0"/>
    <x v="43"/>
    <d v="2025-04-15T00:00:00"/>
    <x v="1"/>
    <x v="1"/>
    <x v="1"/>
    <x v="1"/>
    <x v="1"/>
    <s v="3DD.00779FB360"/>
  </r>
  <r>
    <x v="0"/>
    <x v="43"/>
    <d v="2025-04-15T00:00:00"/>
    <x v="1"/>
    <x v="1"/>
    <x v="1"/>
    <x v="1"/>
    <x v="1"/>
    <s v="3DD.00779FDE1C"/>
  </r>
  <r>
    <x v="0"/>
    <x v="43"/>
    <d v="2025-04-15T00:00:00"/>
    <x v="1"/>
    <x v="1"/>
    <x v="1"/>
    <x v="1"/>
    <x v="1"/>
    <s v="3DD.0077A0AFB6"/>
  </r>
  <r>
    <x v="0"/>
    <x v="43"/>
    <d v="2025-04-15T00:00:00"/>
    <x v="1"/>
    <x v="1"/>
    <x v="1"/>
    <x v="1"/>
    <x v="1"/>
    <s v="3DD.0077A0D93D"/>
  </r>
  <r>
    <x v="0"/>
    <x v="43"/>
    <d v="2025-04-15T00:00:00"/>
    <x v="1"/>
    <x v="1"/>
    <x v="1"/>
    <x v="1"/>
    <x v="1"/>
    <s v="3DD.0077A14EB7"/>
  </r>
  <r>
    <x v="0"/>
    <x v="43"/>
    <d v="2025-04-15T00:00:00"/>
    <x v="1"/>
    <x v="1"/>
    <x v="1"/>
    <x v="1"/>
    <x v="1"/>
    <s v="3DD.0077A1AA12"/>
  </r>
  <r>
    <x v="0"/>
    <x v="43"/>
    <d v="2025-04-15T00:00:00"/>
    <x v="5"/>
    <x v="4"/>
    <x v="1"/>
    <x v="5"/>
    <x v="4"/>
    <s v="3DD.007797E1CA"/>
  </r>
  <r>
    <x v="0"/>
    <x v="43"/>
    <d v="2025-04-15T00:00:00"/>
    <x v="5"/>
    <x v="4"/>
    <x v="1"/>
    <x v="5"/>
    <x v="4"/>
    <s v="3DD.0077981A71"/>
  </r>
  <r>
    <x v="0"/>
    <x v="43"/>
    <d v="2025-04-15T00:00:00"/>
    <x v="5"/>
    <x v="4"/>
    <x v="1"/>
    <x v="5"/>
    <x v="4"/>
    <s v="3DD.0077981D94"/>
  </r>
  <r>
    <x v="0"/>
    <x v="43"/>
    <d v="2025-04-15T00:00:00"/>
    <x v="5"/>
    <x v="4"/>
    <x v="1"/>
    <x v="5"/>
    <x v="4"/>
    <s v="3DD.007798FFF3"/>
  </r>
  <r>
    <x v="0"/>
    <x v="43"/>
    <d v="2025-04-15T00:00:00"/>
    <x v="6"/>
    <x v="5"/>
    <x v="1"/>
    <x v="6"/>
    <x v="5"/>
    <s v="3DD.0077AB5CC5"/>
  </r>
  <r>
    <x v="0"/>
    <x v="43"/>
    <d v="2025-04-15T00:00:00"/>
    <x v="6"/>
    <x v="5"/>
    <x v="1"/>
    <x v="6"/>
    <x v="5"/>
    <s v="3DD.0077AB6826"/>
  </r>
  <r>
    <x v="0"/>
    <x v="43"/>
    <d v="2025-04-15T00:00:00"/>
    <x v="2"/>
    <x v="2"/>
    <x v="0"/>
    <x v="2"/>
    <x v="0"/>
    <s v="3DD.00779E21BA"/>
  </r>
  <r>
    <x v="0"/>
    <x v="43"/>
    <d v="2025-04-15T00:00:00"/>
    <x v="2"/>
    <x v="2"/>
    <x v="0"/>
    <x v="2"/>
    <x v="0"/>
    <s v="3DD.00779E3837"/>
  </r>
  <r>
    <x v="0"/>
    <x v="43"/>
    <d v="2025-04-15T00:00:00"/>
    <x v="2"/>
    <x v="2"/>
    <x v="0"/>
    <x v="2"/>
    <x v="0"/>
    <s v="3DD.00779E4967"/>
  </r>
  <r>
    <x v="0"/>
    <x v="43"/>
    <d v="2025-04-15T00:00:00"/>
    <x v="2"/>
    <x v="2"/>
    <x v="0"/>
    <x v="2"/>
    <x v="0"/>
    <s v="3DD.00779EB50D"/>
  </r>
  <r>
    <x v="0"/>
    <x v="43"/>
    <d v="2025-04-15T00:00:00"/>
    <x v="2"/>
    <x v="2"/>
    <x v="0"/>
    <x v="2"/>
    <x v="0"/>
    <s v="3DD.00779EB511"/>
  </r>
  <r>
    <x v="0"/>
    <x v="43"/>
    <d v="2025-04-15T00:00:00"/>
    <x v="2"/>
    <x v="2"/>
    <x v="0"/>
    <x v="2"/>
    <x v="0"/>
    <s v="3DD.00779ED433"/>
  </r>
  <r>
    <x v="0"/>
    <x v="43"/>
    <d v="2025-04-15T00:00:00"/>
    <x v="2"/>
    <x v="2"/>
    <x v="0"/>
    <x v="2"/>
    <x v="0"/>
    <s v="3DD.00779ED80B"/>
  </r>
  <r>
    <x v="0"/>
    <x v="43"/>
    <d v="2025-04-15T00:00:00"/>
    <x v="2"/>
    <x v="2"/>
    <x v="0"/>
    <x v="2"/>
    <x v="0"/>
    <s v="3DD.00779EF1F3"/>
  </r>
  <r>
    <x v="0"/>
    <x v="43"/>
    <d v="2025-04-15T00:00:00"/>
    <x v="0"/>
    <x v="0"/>
    <x v="0"/>
    <x v="0"/>
    <x v="0"/>
    <s v="3DD.0077A14275"/>
  </r>
  <r>
    <x v="0"/>
    <x v="43"/>
    <d v="2025-04-15T00:00:00"/>
    <x v="0"/>
    <x v="0"/>
    <x v="0"/>
    <x v="0"/>
    <x v="0"/>
    <s v="3DD.0077A1BCCD"/>
  </r>
  <r>
    <x v="0"/>
    <x v="43"/>
    <d v="2025-04-15T00:00:00"/>
    <x v="4"/>
    <x v="3"/>
    <x v="2"/>
    <x v="4"/>
    <x v="3"/>
    <s v="3DD.0077A1DFDA"/>
  </r>
  <r>
    <x v="0"/>
    <x v="43"/>
    <d v="2025-04-16T00:00:00"/>
    <x v="1"/>
    <x v="1"/>
    <x v="1"/>
    <x v="1"/>
    <x v="1"/>
    <s v="3DD.0077989DC3"/>
  </r>
  <r>
    <x v="0"/>
    <x v="43"/>
    <d v="2025-04-16T00:00:00"/>
    <x v="1"/>
    <x v="1"/>
    <x v="1"/>
    <x v="1"/>
    <x v="1"/>
    <s v="3DD.00779F90C7"/>
  </r>
  <r>
    <x v="0"/>
    <x v="43"/>
    <d v="2025-04-16T00:00:00"/>
    <x v="5"/>
    <x v="4"/>
    <x v="1"/>
    <x v="5"/>
    <x v="4"/>
    <s v="3DD.0077AB6E8C"/>
  </r>
  <r>
    <x v="0"/>
    <x v="43"/>
    <d v="2025-04-16T00:00:00"/>
    <x v="6"/>
    <x v="5"/>
    <x v="1"/>
    <x v="6"/>
    <x v="5"/>
    <s v="3DD.0077AB9245"/>
  </r>
  <r>
    <x v="0"/>
    <x v="43"/>
    <d v="2025-04-16T00:00:00"/>
    <x v="2"/>
    <x v="2"/>
    <x v="0"/>
    <x v="2"/>
    <x v="0"/>
    <s v="3DD.0077AB57BE"/>
  </r>
  <r>
    <x v="0"/>
    <x v="43"/>
    <d v="2025-04-16T00:00:00"/>
    <x v="0"/>
    <x v="0"/>
    <x v="0"/>
    <x v="0"/>
    <x v="0"/>
    <s v="3DD.00779C6986"/>
  </r>
  <r>
    <x v="0"/>
    <x v="43"/>
    <d v="2025-04-17T00:00:00"/>
    <x v="1"/>
    <x v="1"/>
    <x v="1"/>
    <x v="1"/>
    <x v="1"/>
    <s v="3DD.0077A0E75C"/>
  </r>
  <r>
    <x v="0"/>
    <x v="43"/>
    <d v="2025-04-17T00:00:00"/>
    <x v="2"/>
    <x v="2"/>
    <x v="0"/>
    <x v="2"/>
    <x v="0"/>
    <s v="3DD.00779E59C8"/>
  </r>
  <r>
    <x v="0"/>
    <x v="43"/>
    <d v="2025-04-17T00:00:00"/>
    <x v="0"/>
    <x v="0"/>
    <x v="0"/>
    <x v="0"/>
    <x v="0"/>
    <s v="3DD.00779D2D8A"/>
  </r>
  <r>
    <x v="0"/>
    <x v="44"/>
    <d v="2025-04-16T00:00:00"/>
    <x v="1"/>
    <x v="1"/>
    <x v="1"/>
    <x v="1"/>
    <x v="1"/>
    <s v="3DD.007797D03F"/>
  </r>
  <r>
    <x v="0"/>
    <x v="44"/>
    <d v="2025-04-16T00:00:00"/>
    <x v="1"/>
    <x v="1"/>
    <x v="1"/>
    <x v="1"/>
    <x v="1"/>
    <s v="3DD.0077987CA2"/>
  </r>
  <r>
    <x v="0"/>
    <x v="44"/>
    <d v="2025-04-16T00:00:00"/>
    <x v="1"/>
    <x v="1"/>
    <x v="1"/>
    <x v="1"/>
    <x v="1"/>
    <s v="3DD.007798DC91"/>
  </r>
  <r>
    <x v="0"/>
    <x v="44"/>
    <d v="2025-04-16T00:00:00"/>
    <x v="1"/>
    <x v="1"/>
    <x v="1"/>
    <x v="1"/>
    <x v="1"/>
    <s v="3DD.00779BF513"/>
  </r>
  <r>
    <x v="0"/>
    <x v="44"/>
    <d v="2025-04-16T00:00:00"/>
    <x v="1"/>
    <x v="1"/>
    <x v="1"/>
    <x v="1"/>
    <x v="1"/>
    <s v="3DD.00779C47DB"/>
  </r>
  <r>
    <x v="0"/>
    <x v="44"/>
    <d v="2025-04-16T00:00:00"/>
    <x v="1"/>
    <x v="1"/>
    <x v="1"/>
    <x v="1"/>
    <x v="1"/>
    <s v="3DD.00779E778F"/>
  </r>
  <r>
    <x v="0"/>
    <x v="44"/>
    <d v="2025-04-16T00:00:00"/>
    <x v="1"/>
    <x v="1"/>
    <x v="1"/>
    <x v="1"/>
    <x v="1"/>
    <s v="3DD.00779EA05E"/>
  </r>
  <r>
    <x v="0"/>
    <x v="44"/>
    <d v="2025-04-16T00:00:00"/>
    <x v="1"/>
    <x v="1"/>
    <x v="1"/>
    <x v="1"/>
    <x v="1"/>
    <s v="3DD.00779ECED8"/>
  </r>
  <r>
    <x v="0"/>
    <x v="44"/>
    <d v="2025-04-16T00:00:00"/>
    <x v="1"/>
    <x v="1"/>
    <x v="1"/>
    <x v="1"/>
    <x v="1"/>
    <s v="3DD.00779F90E0"/>
  </r>
  <r>
    <x v="0"/>
    <x v="44"/>
    <d v="2025-04-16T00:00:00"/>
    <x v="1"/>
    <x v="1"/>
    <x v="1"/>
    <x v="1"/>
    <x v="1"/>
    <s v="3DD.0077A111B5"/>
  </r>
  <r>
    <x v="0"/>
    <x v="44"/>
    <d v="2025-04-16T00:00:00"/>
    <x v="1"/>
    <x v="1"/>
    <x v="1"/>
    <x v="1"/>
    <x v="1"/>
    <s v="3DD.0077A198FD"/>
  </r>
  <r>
    <x v="0"/>
    <x v="44"/>
    <d v="2025-04-16T00:00:00"/>
    <x v="1"/>
    <x v="1"/>
    <x v="1"/>
    <x v="1"/>
    <x v="1"/>
    <s v="3DD.0077AB3704"/>
  </r>
  <r>
    <x v="0"/>
    <x v="44"/>
    <d v="2025-04-16T00:00:00"/>
    <x v="5"/>
    <x v="4"/>
    <x v="1"/>
    <x v="5"/>
    <x v="4"/>
    <s v="3DD.007797E28E"/>
  </r>
  <r>
    <x v="0"/>
    <x v="44"/>
    <d v="2025-04-16T00:00:00"/>
    <x v="5"/>
    <x v="4"/>
    <x v="1"/>
    <x v="5"/>
    <x v="4"/>
    <s v="3DD.007797F25E"/>
  </r>
  <r>
    <x v="0"/>
    <x v="44"/>
    <d v="2025-04-16T00:00:00"/>
    <x v="5"/>
    <x v="4"/>
    <x v="1"/>
    <x v="5"/>
    <x v="4"/>
    <s v="3DD.0077981068"/>
  </r>
  <r>
    <x v="0"/>
    <x v="44"/>
    <d v="2025-04-16T00:00:00"/>
    <x v="5"/>
    <x v="4"/>
    <x v="1"/>
    <x v="5"/>
    <x v="4"/>
    <s v="3DD.0077AB360C"/>
  </r>
  <r>
    <x v="0"/>
    <x v="44"/>
    <d v="2025-04-16T00:00:00"/>
    <x v="6"/>
    <x v="5"/>
    <x v="1"/>
    <x v="6"/>
    <x v="5"/>
    <s v="3DD.00779E222B"/>
  </r>
  <r>
    <x v="0"/>
    <x v="44"/>
    <d v="2025-04-16T00:00:00"/>
    <x v="6"/>
    <x v="5"/>
    <x v="1"/>
    <x v="6"/>
    <x v="5"/>
    <s v="3DD.00779E78B9"/>
  </r>
  <r>
    <x v="0"/>
    <x v="44"/>
    <d v="2025-04-16T00:00:00"/>
    <x v="2"/>
    <x v="2"/>
    <x v="0"/>
    <x v="2"/>
    <x v="0"/>
    <s v="3DD.00779E3B3F"/>
  </r>
  <r>
    <x v="0"/>
    <x v="44"/>
    <d v="2025-04-16T00:00:00"/>
    <x v="2"/>
    <x v="2"/>
    <x v="0"/>
    <x v="2"/>
    <x v="0"/>
    <s v="3DD.00779E583D"/>
  </r>
  <r>
    <x v="0"/>
    <x v="44"/>
    <d v="2025-04-16T00:00:00"/>
    <x v="2"/>
    <x v="2"/>
    <x v="0"/>
    <x v="2"/>
    <x v="0"/>
    <s v="3DD.00779E7124"/>
  </r>
  <r>
    <x v="0"/>
    <x v="44"/>
    <d v="2025-04-16T00:00:00"/>
    <x v="2"/>
    <x v="2"/>
    <x v="0"/>
    <x v="2"/>
    <x v="0"/>
    <s v="3DD.00779EC0C5"/>
  </r>
  <r>
    <x v="0"/>
    <x v="44"/>
    <d v="2025-04-16T00:00:00"/>
    <x v="2"/>
    <x v="2"/>
    <x v="0"/>
    <x v="2"/>
    <x v="0"/>
    <s v="3DD.00779FACDB"/>
  </r>
  <r>
    <x v="0"/>
    <x v="44"/>
    <d v="2025-04-16T00:00:00"/>
    <x v="2"/>
    <x v="2"/>
    <x v="0"/>
    <x v="2"/>
    <x v="0"/>
    <s v="3DD.00779FC75F"/>
  </r>
  <r>
    <x v="0"/>
    <x v="44"/>
    <d v="2025-04-16T00:00:00"/>
    <x v="2"/>
    <x v="2"/>
    <x v="0"/>
    <x v="2"/>
    <x v="0"/>
    <s v="3DD.00779FE0CE"/>
  </r>
  <r>
    <x v="0"/>
    <x v="44"/>
    <d v="2025-04-16T00:00:00"/>
    <x v="2"/>
    <x v="2"/>
    <x v="0"/>
    <x v="2"/>
    <x v="0"/>
    <s v="3DD.00779FE49B"/>
  </r>
  <r>
    <x v="0"/>
    <x v="44"/>
    <d v="2025-04-16T00:00:00"/>
    <x v="0"/>
    <x v="0"/>
    <x v="0"/>
    <x v="0"/>
    <x v="0"/>
    <s v="3DD.007798BDAA"/>
  </r>
  <r>
    <x v="0"/>
    <x v="44"/>
    <d v="2025-04-16T00:00:00"/>
    <x v="0"/>
    <x v="0"/>
    <x v="0"/>
    <x v="0"/>
    <x v="0"/>
    <s v="3DD.00779C3CFF"/>
  </r>
  <r>
    <x v="0"/>
    <x v="44"/>
    <d v="2025-04-16T00:00:00"/>
    <x v="0"/>
    <x v="0"/>
    <x v="0"/>
    <x v="0"/>
    <x v="0"/>
    <s v="3DD.00779C71F9"/>
  </r>
  <r>
    <x v="0"/>
    <x v="44"/>
    <d v="2025-04-16T00:00:00"/>
    <x v="0"/>
    <x v="0"/>
    <x v="0"/>
    <x v="0"/>
    <x v="0"/>
    <s v="3DD.0077A168A4"/>
  </r>
  <r>
    <x v="0"/>
    <x v="44"/>
    <d v="2025-04-16T00:00:00"/>
    <x v="0"/>
    <x v="0"/>
    <x v="0"/>
    <x v="0"/>
    <x v="0"/>
    <s v="3DD.0077A1A8C7"/>
  </r>
  <r>
    <x v="0"/>
    <x v="44"/>
    <d v="2025-04-17T00:00:00"/>
    <x v="1"/>
    <x v="1"/>
    <x v="1"/>
    <x v="1"/>
    <x v="1"/>
    <s v="3DD.0077990459"/>
  </r>
  <r>
    <x v="0"/>
    <x v="44"/>
    <d v="2025-04-17T00:00:00"/>
    <x v="1"/>
    <x v="1"/>
    <x v="1"/>
    <x v="1"/>
    <x v="1"/>
    <s v="3DD.00779FABB7"/>
  </r>
  <r>
    <x v="0"/>
    <x v="44"/>
    <d v="2025-04-17T00:00:00"/>
    <x v="1"/>
    <x v="1"/>
    <x v="1"/>
    <x v="1"/>
    <x v="1"/>
    <s v="3DD.0077AB76F9"/>
  </r>
  <r>
    <x v="0"/>
    <x v="44"/>
    <d v="2025-04-17T00:00:00"/>
    <x v="1"/>
    <x v="1"/>
    <x v="1"/>
    <x v="1"/>
    <x v="1"/>
    <s v="3DD.0077ABC206"/>
  </r>
  <r>
    <x v="0"/>
    <x v="44"/>
    <d v="2025-04-17T00:00:00"/>
    <x v="1"/>
    <x v="1"/>
    <x v="1"/>
    <x v="1"/>
    <x v="1"/>
    <s v="3DD.0077ABC9BA"/>
  </r>
  <r>
    <x v="0"/>
    <x v="44"/>
    <d v="2025-04-17T00:00:00"/>
    <x v="5"/>
    <x v="4"/>
    <x v="1"/>
    <x v="5"/>
    <x v="4"/>
    <s v="3DD.007797EDF3"/>
  </r>
  <r>
    <x v="0"/>
    <x v="44"/>
    <d v="2025-04-17T00:00:00"/>
    <x v="5"/>
    <x v="4"/>
    <x v="1"/>
    <x v="5"/>
    <x v="4"/>
    <s v="3DD.0077984B47"/>
  </r>
  <r>
    <x v="0"/>
    <x v="44"/>
    <d v="2025-04-17T00:00:00"/>
    <x v="6"/>
    <x v="5"/>
    <x v="1"/>
    <x v="6"/>
    <x v="5"/>
    <s v="3DD.00779E266A"/>
  </r>
  <r>
    <x v="0"/>
    <x v="44"/>
    <d v="2025-04-17T00:00:00"/>
    <x v="2"/>
    <x v="2"/>
    <x v="0"/>
    <x v="2"/>
    <x v="0"/>
    <s v="3DD.00779E4BEB"/>
  </r>
  <r>
    <x v="0"/>
    <x v="44"/>
    <d v="2025-04-17T00:00:00"/>
    <x v="2"/>
    <x v="2"/>
    <x v="0"/>
    <x v="2"/>
    <x v="0"/>
    <s v="3DD.0077ABACFD"/>
  </r>
  <r>
    <x v="0"/>
    <x v="45"/>
    <d v="2025-04-17T00:00:00"/>
    <x v="1"/>
    <x v="1"/>
    <x v="1"/>
    <x v="1"/>
    <x v="1"/>
    <s v="3DD.003D309618"/>
  </r>
  <r>
    <x v="0"/>
    <x v="45"/>
    <d v="2025-04-17T00:00:00"/>
    <x v="1"/>
    <x v="1"/>
    <x v="1"/>
    <x v="1"/>
    <x v="1"/>
    <s v="3DD.007798F2C7"/>
  </r>
  <r>
    <x v="0"/>
    <x v="45"/>
    <d v="2025-04-17T00:00:00"/>
    <x v="1"/>
    <x v="1"/>
    <x v="1"/>
    <x v="1"/>
    <x v="1"/>
    <s v="3DD.00779E0E8E"/>
  </r>
  <r>
    <x v="0"/>
    <x v="45"/>
    <d v="2025-04-17T00:00:00"/>
    <x v="1"/>
    <x v="1"/>
    <x v="1"/>
    <x v="1"/>
    <x v="1"/>
    <s v="3DD.00779ED349"/>
  </r>
  <r>
    <x v="0"/>
    <x v="45"/>
    <d v="2025-04-17T00:00:00"/>
    <x v="1"/>
    <x v="1"/>
    <x v="1"/>
    <x v="1"/>
    <x v="1"/>
    <s v="3DD.00779FA4AA"/>
  </r>
  <r>
    <x v="0"/>
    <x v="45"/>
    <d v="2025-04-17T00:00:00"/>
    <x v="1"/>
    <x v="1"/>
    <x v="1"/>
    <x v="1"/>
    <x v="1"/>
    <s v="3DD.0077A0E8BE"/>
  </r>
  <r>
    <x v="0"/>
    <x v="45"/>
    <d v="2025-04-17T00:00:00"/>
    <x v="1"/>
    <x v="1"/>
    <x v="1"/>
    <x v="1"/>
    <x v="1"/>
    <s v="3DD.0077A176AB"/>
  </r>
  <r>
    <x v="0"/>
    <x v="45"/>
    <d v="2025-04-17T00:00:00"/>
    <x v="1"/>
    <x v="1"/>
    <x v="1"/>
    <x v="1"/>
    <x v="1"/>
    <s v="3DD.0077A191A6"/>
  </r>
  <r>
    <x v="0"/>
    <x v="45"/>
    <d v="2025-04-17T00:00:00"/>
    <x v="1"/>
    <x v="1"/>
    <x v="1"/>
    <x v="1"/>
    <x v="1"/>
    <s v="3DD.0077A1D24F"/>
  </r>
  <r>
    <x v="0"/>
    <x v="45"/>
    <d v="2025-04-17T00:00:00"/>
    <x v="1"/>
    <x v="1"/>
    <x v="1"/>
    <x v="1"/>
    <x v="1"/>
    <s v="3DD.0077A209B4"/>
  </r>
  <r>
    <x v="0"/>
    <x v="45"/>
    <d v="2025-04-17T00:00:00"/>
    <x v="5"/>
    <x v="4"/>
    <x v="1"/>
    <x v="5"/>
    <x v="4"/>
    <s v="3DD.0077980C37"/>
  </r>
  <r>
    <x v="0"/>
    <x v="45"/>
    <d v="2025-04-17T00:00:00"/>
    <x v="5"/>
    <x v="4"/>
    <x v="1"/>
    <x v="5"/>
    <x v="4"/>
    <s v="3DD.007798BCA2"/>
  </r>
  <r>
    <x v="0"/>
    <x v="45"/>
    <d v="2025-04-17T00:00:00"/>
    <x v="6"/>
    <x v="5"/>
    <x v="1"/>
    <x v="6"/>
    <x v="5"/>
    <s v="3DD.0077ABB283"/>
  </r>
  <r>
    <x v="0"/>
    <x v="45"/>
    <d v="2025-04-17T00:00:00"/>
    <x v="2"/>
    <x v="2"/>
    <x v="0"/>
    <x v="2"/>
    <x v="0"/>
    <s v="3DD.00779DAE76"/>
  </r>
  <r>
    <x v="0"/>
    <x v="45"/>
    <d v="2025-04-17T00:00:00"/>
    <x v="2"/>
    <x v="2"/>
    <x v="0"/>
    <x v="2"/>
    <x v="0"/>
    <s v="3DD.00779E2540"/>
  </r>
  <r>
    <x v="0"/>
    <x v="45"/>
    <d v="2025-04-17T00:00:00"/>
    <x v="2"/>
    <x v="2"/>
    <x v="0"/>
    <x v="2"/>
    <x v="0"/>
    <s v="3DD.00779E4A97"/>
  </r>
  <r>
    <x v="0"/>
    <x v="45"/>
    <d v="2025-04-17T00:00:00"/>
    <x v="2"/>
    <x v="2"/>
    <x v="0"/>
    <x v="2"/>
    <x v="0"/>
    <s v="3DD.00779E9C20"/>
  </r>
  <r>
    <x v="0"/>
    <x v="45"/>
    <d v="2025-04-17T00:00:00"/>
    <x v="2"/>
    <x v="2"/>
    <x v="0"/>
    <x v="2"/>
    <x v="0"/>
    <s v="3DD.00779EC158"/>
  </r>
  <r>
    <x v="0"/>
    <x v="45"/>
    <d v="2025-04-17T00:00:00"/>
    <x v="2"/>
    <x v="2"/>
    <x v="0"/>
    <x v="2"/>
    <x v="0"/>
    <s v="3DD.00779EC63C"/>
  </r>
  <r>
    <x v="0"/>
    <x v="45"/>
    <d v="2025-04-17T00:00:00"/>
    <x v="2"/>
    <x v="2"/>
    <x v="0"/>
    <x v="2"/>
    <x v="0"/>
    <s v="3DD.00779F1E83"/>
  </r>
  <r>
    <x v="0"/>
    <x v="45"/>
    <d v="2025-04-17T00:00:00"/>
    <x v="2"/>
    <x v="2"/>
    <x v="0"/>
    <x v="2"/>
    <x v="0"/>
    <s v="3DD.00779F54D8"/>
  </r>
  <r>
    <x v="0"/>
    <x v="45"/>
    <d v="2025-04-17T00:00:00"/>
    <x v="0"/>
    <x v="0"/>
    <x v="0"/>
    <x v="0"/>
    <x v="0"/>
    <s v="3DD.00779D04A8"/>
  </r>
  <r>
    <x v="0"/>
    <x v="45"/>
    <d v="2025-04-17T00:00:00"/>
    <x v="0"/>
    <x v="0"/>
    <x v="0"/>
    <x v="0"/>
    <x v="0"/>
    <s v="3DD.0077A13D6B"/>
  </r>
  <r>
    <x v="0"/>
    <x v="45"/>
    <d v="2025-04-17T00:00:00"/>
    <x v="0"/>
    <x v="0"/>
    <x v="0"/>
    <x v="0"/>
    <x v="0"/>
    <s v="3DD.0077A1C845"/>
  </r>
  <r>
    <x v="0"/>
    <x v="45"/>
    <d v="2025-04-18T00:00:00"/>
    <x v="1"/>
    <x v="1"/>
    <x v="1"/>
    <x v="1"/>
    <x v="1"/>
    <s v="3DD.00779E3B32"/>
  </r>
  <r>
    <x v="0"/>
    <x v="45"/>
    <d v="2025-04-18T00:00:00"/>
    <x v="1"/>
    <x v="1"/>
    <x v="1"/>
    <x v="1"/>
    <x v="1"/>
    <s v="3DD.00779EF612"/>
  </r>
  <r>
    <x v="0"/>
    <x v="45"/>
    <d v="2025-04-18T00:00:00"/>
    <x v="1"/>
    <x v="1"/>
    <x v="1"/>
    <x v="1"/>
    <x v="1"/>
    <s v="3DD.00779FB1D2"/>
  </r>
  <r>
    <x v="0"/>
    <x v="45"/>
    <d v="2025-04-18T00:00:00"/>
    <x v="1"/>
    <x v="1"/>
    <x v="1"/>
    <x v="1"/>
    <x v="1"/>
    <s v="3DD.0077A17196"/>
  </r>
  <r>
    <x v="0"/>
    <x v="45"/>
    <d v="2025-04-18T00:00:00"/>
    <x v="5"/>
    <x v="4"/>
    <x v="1"/>
    <x v="5"/>
    <x v="4"/>
    <s v="3DD.007798861E"/>
  </r>
  <r>
    <x v="0"/>
    <x v="45"/>
    <d v="2025-04-18T00:00:00"/>
    <x v="5"/>
    <x v="4"/>
    <x v="1"/>
    <x v="5"/>
    <x v="4"/>
    <s v="3DD.007798AFC9"/>
  </r>
  <r>
    <x v="0"/>
    <x v="45"/>
    <d v="2025-04-18T00:00:00"/>
    <x v="5"/>
    <x v="4"/>
    <x v="1"/>
    <x v="5"/>
    <x v="4"/>
    <s v="3DD.0077ABA113"/>
  </r>
  <r>
    <x v="0"/>
    <x v="45"/>
    <d v="2025-04-18T00:00:00"/>
    <x v="6"/>
    <x v="5"/>
    <x v="1"/>
    <x v="6"/>
    <x v="5"/>
    <s v="3DD.0077981CEF"/>
  </r>
  <r>
    <x v="0"/>
    <x v="45"/>
    <d v="2025-04-18T00:00:00"/>
    <x v="6"/>
    <x v="5"/>
    <x v="1"/>
    <x v="6"/>
    <x v="5"/>
    <s v="3DD.0077984076"/>
  </r>
  <r>
    <x v="0"/>
    <x v="45"/>
    <d v="2025-04-18T00:00:00"/>
    <x v="6"/>
    <x v="5"/>
    <x v="1"/>
    <x v="6"/>
    <x v="5"/>
    <s v="3DD.0077984D25"/>
  </r>
  <r>
    <x v="0"/>
    <x v="45"/>
    <d v="2025-04-18T00:00:00"/>
    <x v="6"/>
    <x v="5"/>
    <x v="1"/>
    <x v="6"/>
    <x v="5"/>
    <s v="3DD.007798A9AC"/>
  </r>
  <r>
    <x v="0"/>
    <x v="45"/>
    <d v="2025-04-18T00:00:00"/>
    <x v="6"/>
    <x v="5"/>
    <x v="1"/>
    <x v="6"/>
    <x v="5"/>
    <s v="3DD.007798F9F2"/>
  </r>
  <r>
    <x v="0"/>
    <x v="45"/>
    <d v="2025-04-19T00:00:00"/>
    <x v="6"/>
    <x v="5"/>
    <x v="1"/>
    <x v="6"/>
    <x v="5"/>
    <s v="3DD.0077ABC2AA"/>
  </r>
  <r>
    <x v="0"/>
    <x v="46"/>
    <d v="2025-04-18T00:00:00"/>
    <x v="1"/>
    <x v="1"/>
    <x v="1"/>
    <x v="1"/>
    <x v="1"/>
    <s v="3DD.0077980DA9"/>
  </r>
  <r>
    <x v="0"/>
    <x v="46"/>
    <d v="2025-04-18T00:00:00"/>
    <x v="1"/>
    <x v="1"/>
    <x v="1"/>
    <x v="1"/>
    <x v="1"/>
    <s v="3DD.0077981868"/>
  </r>
  <r>
    <x v="0"/>
    <x v="46"/>
    <d v="2025-04-18T00:00:00"/>
    <x v="1"/>
    <x v="1"/>
    <x v="1"/>
    <x v="1"/>
    <x v="1"/>
    <s v="3DD.0077986D71"/>
  </r>
  <r>
    <x v="0"/>
    <x v="46"/>
    <d v="2025-04-18T00:00:00"/>
    <x v="1"/>
    <x v="1"/>
    <x v="1"/>
    <x v="1"/>
    <x v="1"/>
    <s v="3DD.007798961F"/>
  </r>
  <r>
    <x v="0"/>
    <x v="46"/>
    <d v="2025-04-18T00:00:00"/>
    <x v="1"/>
    <x v="1"/>
    <x v="1"/>
    <x v="1"/>
    <x v="1"/>
    <s v="3DD.007798DCB0"/>
  </r>
  <r>
    <x v="0"/>
    <x v="46"/>
    <d v="2025-04-18T00:00:00"/>
    <x v="1"/>
    <x v="1"/>
    <x v="1"/>
    <x v="1"/>
    <x v="1"/>
    <s v="3DD.00779C3EE8"/>
  </r>
  <r>
    <x v="0"/>
    <x v="46"/>
    <d v="2025-04-18T00:00:00"/>
    <x v="1"/>
    <x v="1"/>
    <x v="1"/>
    <x v="1"/>
    <x v="1"/>
    <s v="3DD.00779F8F82"/>
  </r>
  <r>
    <x v="0"/>
    <x v="46"/>
    <d v="2025-04-18T00:00:00"/>
    <x v="1"/>
    <x v="1"/>
    <x v="1"/>
    <x v="1"/>
    <x v="1"/>
    <s v="3DD.0077A0CC3B"/>
  </r>
  <r>
    <x v="0"/>
    <x v="46"/>
    <d v="2025-04-18T00:00:00"/>
    <x v="1"/>
    <x v="1"/>
    <x v="1"/>
    <x v="1"/>
    <x v="1"/>
    <s v="3DD.0077A134B7"/>
  </r>
  <r>
    <x v="0"/>
    <x v="46"/>
    <d v="2025-04-18T00:00:00"/>
    <x v="1"/>
    <x v="1"/>
    <x v="1"/>
    <x v="1"/>
    <x v="1"/>
    <s v="3DD.0077A18473"/>
  </r>
  <r>
    <x v="0"/>
    <x v="46"/>
    <d v="2025-04-18T00:00:00"/>
    <x v="1"/>
    <x v="1"/>
    <x v="1"/>
    <x v="1"/>
    <x v="1"/>
    <s v="3DD.0077A24B95"/>
  </r>
  <r>
    <x v="0"/>
    <x v="46"/>
    <d v="2025-04-18T00:00:00"/>
    <x v="1"/>
    <x v="1"/>
    <x v="1"/>
    <x v="1"/>
    <x v="1"/>
    <s v="3DD.0077AB59DE"/>
  </r>
  <r>
    <x v="0"/>
    <x v="46"/>
    <d v="2025-04-18T00:00:00"/>
    <x v="1"/>
    <x v="1"/>
    <x v="1"/>
    <x v="1"/>
    <x v="1"/>
    <s v="3DD.0077AB5D3B"/>
  </r>
  <r>
    <x v="0"/>
    <x v="46"/>
    <d v="2025-04-18T00:00:00"/>
    <x v="1"/>
    <x v="1"/>
    <x v="1"/>
    <x v="1"/>
    <x v="1"/>
    <s v="3DD.0077ABA5E7"/>
  </r>
  <r>
    <x v="0"/>
    <x v="46"/>
    <d v="2025-04-18T00:00:00"/>
    <x v="1"/>
    <x v="1"/>
    <x v="1"/>
    <x v="1"/>
    <x v="1"/>
    <s v="3DD.0077ABBDA4"/>
  </r>
  <r>
    <x v="0"/>
    <x v="46"/>
    <d v="2025-04-18T00:00:00"/>
    <x v="1"/>
    <x v="1"/>
    <x v="1"/>
    <x v="1"/>
    <x v="1"/>
    <s v="3DD.0077AC3452"/>
  </r>
  <r>
    <x v="0"/>
    <x v="46"/>
    <d v="2025-04-18T00:00:00"/>
    <x v="5"/>
    <x v="4"/>
    <x v="1"/>
    <x v="5"/>
    <x v="4"/>
    <s v="3DD.00779809EF"/>
  </r>
  <r>
    <x v="0"/>
    <x v="46"/>
    <d v="2025-04-18T00:00:00"/>
    <x v="5"/>
    <x v="4"/>
    <x v="1"/>
    <x v="5"/>
    <x v="4"/>
    <s v="3DD.007798A9D1"/>
  </r>
  <r>
    <x v="0"/>
    <x v="46"/>
    <d v="2025-04-18T00:00:00"/>
    <x v="5"/>
    <x v="4"/>
    <x v="1"/>
    <x v="5"/>
    <x v="4"/>
    <s v="3DD.0077AB4DA2"/>
  </r>
  <r>
    <x v="0"/>
    <x v="46"/>
    <d v="2025-04-18T00:00:00"/>
    <x v="5"/>
    <x v="4"/>
    <x v="1"/>
    <x v="5"/>
    <x v="4"/>
    <s v="3DD.0077ABAE53"/>
  </r>
  <r>
    <x v="0"/>
    <x v="46"/>
    <d v="2025-04-18T00:00:00"/>
    <x v="6"/>
    <x v="5"/>
    <x v="1"/>
    <x v="6"/>
    <x v="5"/>
    <s v="3DD.007797FC30"/>
  </r>
  <r>
    <x v="0"/>
    <x v="46"/>
    <d v="2025-04-18T00:00:00"/>
    <x v="6"/>
    <x v="5"/>
    <x v="1"/>
    <x v="6"/>
    <x v="5"/>
    <s v="3DD.007798704B"/>
  </r>
  <r>
    <x v="0"/>
    <x v="46"/>
    <d v="2025-04-18T00:00:00"/>
    <x v="6"/>
    <x v="5"/>
    <x v="1"/>
    <x v="6"/>
    <x v="5"/>
    <s v="3DD.0077ABA47D"/>
  </r>
  <r>
    <x v="0"/>
    <x v="46"/>
    <d v="2025-04-18T00:00:00"/>
    <x v="6"/>
    <x v="5"/>
    <x v="1"/>
    <x v="6"/>
    <x v="5"/>
    <s v="3DD.0077ABC857"/>
  </r>
  <r>
    <x v="0"/>
    <x v="46"/>
    <d v="2025-04-18T00:00:00"/>
    <x v="2"/>
    <x v="2"/>
    <x v="0"/>
    <x v="2"/>
    <x v="0"/>
    <s v="3DD.00779E1240"/>
  </r>
  <r>
    <x v="0"/>
    <x v="46"/>
    <d v="2025-04-18T00:00:00"/>
    <x v="2"/>
    <x v="2"/>
    <x v="0"/>
    <x v="2"/>
    <x v="0"/>
    <s v="3DD.00779E2D2C"/>
  </r>
  <r>
    <x v="0"/>
    <x v="46"/>
    <d v="2025-04-18T00:00:00"/>
    <x v="2"/>
    <x v="2"/>
    <x v="0"/>
    <x v="2"/>
    <x v="0"/>
    <s v="3DD.00779E33D8"/>
  </r>
  <r>
    <x v="0"/>
    <x v="46"/>
    <d v="2025-04-18T00:00:00"/>
    <x v="2"/>
    <x v="2"/>
    <x v="0"/>
    <x v="2"/>
    <x v="0"/>
    <s v="3DD.00779E55E6"/>
  </r>
  <r>
    <x v="0"/>
    <x v="46"/>
    <d v="2025-04-18T00:00:00"/>
    <x v="2"/>
    <x v="2"/>
    <x v="0"/>
    <x v="2"/>
    <x v="0"/>
    <s v="3DD.00779E7191"/>
  </r>
  <r>
    <x v="0"/>
    <x v="46"/>
    <d v="2025-04-18T00:00:00"/>
    <x v="2"/>
    <x v="2"/>
    <x v="0"/>
    <x v="2"/>
    <x v="0"/>
    <s v="3DD.00779E8897"/>
  </r>
  <r>
    <x v="0"/>
    <x v="46"/>
    <d v="2025-04-18T00:00:00"/>
    <x v="2"/>
    <x v="2"/>
    <x v="0"/>
    <x v="2"/>
    <x v="0"/>
    <s v="3DD.00779EAF75"/>
  </r>
  <r>
    <x v="0"/>
    <x v="46"/>
    <d v="2025-04-18T00:00:00"/>
    <x v="2"/>
    <x v="2"/>
    <x v="0"/>
    <x v="2"/>
    <x v="0"/>
    <s v="3DD.00779EEB96"/>
  </r>
  <r>
    <x v="0"/>
    <x v="46"/>
    <d v="2025-04-18T00:00:00"/>
    <x v="2"/>
    <x v="2"/>
    <x v="0"/>
    <x v="2"/>
    <x v="0"/>
    <s v="3DD.00779EF611"/>
  </r>
  <r>
    <x v="0"/>
    <x v="46"/>
    <d v="2025-04-18T00:00:00"/>
    <x v="2"/>
    <x v="2"/>
    <x v="0"/>
    <x v="2"/>
    <x v="0"/>
    <s v="3DD.00779F0331"/>
  </r>
  <r>
    <x v="0"/>
    <x v="46"/>
    <d v="2025-04-18T00:00:00"/>
    <x v="2"/>
    <x v="2"/>
    <x v="0"/>
    <x v="2"/>
    <x v="0"/>
    <s v="3DD.00779F69E0"/>
  </r>
  <r>
    <x v="0"/>
    <x v="46"/>
    <d v="2025-04-18T00:00:00"/>
    <x v="2"/>
    <x v="2"/>
    <x v="0"/>
    <x v="2"/>
    <x v="0"/>
    <s v="3DD.00779FDD77"/>
  </r>
  <r>
    <x v="0"/>
    <x v="46"/>
    <d v="2025-04-18T00:00:00"/>
    <x v="2"/>
    <x v="2"/>
    <x v="0"/>
    <x v="2"/>
    <x v="0"/>
    <s v="3DD.00779FE617"/>
  </r>
  <r>
    <x v="0"/>
    <x v="46"/>
    <d v="2025-04-18T00:00:00"/>
    <x v="0"/>
    <x v="0"/>
    <x v="0"/>
    <x v="0"/>
    <x v="0"/>
    <s v="3DD.00779CA995"/>
  </r>
  <r>
    <x v="0"/>
    <x v="46"/>
    <d v="2025-04-18T00:00:00"/>
    <x v="0"/>
    <x v="0"/>
    <x v="0"/>
    <x v="0"/>
    <x v="0"/>
    <s v="3DD.0077A09CF5"/>
  </r>
  <r>
    <x v="0"/>
    <x v="46"/>
    <d v="2025-04-18T00:00:00"/>
    <x v="0"/>
    <x v="0"/>
    <x v="0"/>
    <x v="0"/>
    <x v="0"/>
    <s v="3DD.0077A0DB15"/>
  </r>
  <r>
    <x v="0"/>
    <x v="46"/>
    <d v="2025-04-18T00:00:00"/>
    <x v="0"/>
    <x v="0"/>
    <x v="0"/>
    <x v="0"/>
    <x v="0"/>
    <s v="3DD.0077A143BA"/>
  </r>
  <r>
    <x v="0"/>
    <x v="46"/>
    <d v="2025-04-18T00:00:00"/>
    <x v="0"/>
    <x v="0"/>
    <x v="0"/>
    <x v="0"/>
    <x v="0"/>
    <s v="3DD.0077A17DFA"/>
  </r>
  <r>
    <x v="0"/>
    <x v="46"/>
    <d v="2025-04-18T00:00:00"/>
    <x v="0"/>
    <x v="0"/>
    <x v="0"/>
    <x v="0"/>
    <x v="0"/>
    <s v="3DD.0077A18471"/>
  </r>
  <r>
    <x v="0"/>
    <x v="46"/>
    <d v="2025-04-18T00:00:00"/>
    <x v="0"/>
    <x v="0"/>
    <x v="0"/>
    <x v="0"/>
    <x v="0"/>
    <s v="3DD.0077A18BF4"/>
  </r>
  <r>
    <x v="0"/>
    <x v="46"/>
    <d v="2025-04-18T00:00:00"/>
    <x v="0"/>
    <x v="0"/>
    <x v="0"/>
    <x v="0"/>
    <x v="0"/>
    <s v="3DD.0077A1E06A"/>
  </r>
  <r>
    <x v="0"/>
    <x v="46"/>
    <d v="2025-04-18T00:00:00"/>
    <x v="3"/>
    <x v="3"/>
    <x v="2"/>
    <x v="3"/>
    <x v="2"/>
    <s v="3DD.0077A187C0"/>
  </r>
  <r>
    <x v="0"/>
    <x v="46"/>
    <d v="2025-04-18T00:00:00"/>
    <x v="4"/>
    <x v="3"/>
    <x v="2"/>
    <x v="4"/>
    <x v="3"/>
    <s v="3DD.0077A20E43"/>
  </r>
  <r>
    <x v="0"/>
    <x v="46"/>
    <d v="2025-04-19T00:00:00"/>
    <x v="1"/>
    <x v="1"/>
    <x v="1"/>
    <x v="1"/>
    <x v="1"/>
    <s v="3DD.00779E9CDF"/>
  </r>
  <r>
    <x v="0"/>
    <x v="46"/>
    <d v="2025-04-19T00:00:00"/>
    <x v="1"/>
    <x v="1"/>
    <x v="1"/>
    <x v="1"/>
    <x v="1"/>
    <s v="3DD.00779EAFC4"/>
  </r>
  <r>
    <x v="0"/>
    <x v="46"/>
    <d v="2025-04-19T00:00:00"/>
    <x v="1"/>
    <x v="1"/>
    <x v="1"/>
    <x v="1"/>
    <x v="1"/>
    <s v="3DD.00779F0CAF"/>
  </r>
  <r>
    <x v="0"/>
    <x v="46"/>
    <d v="2025-04-19T00:00:00"/>
    <x v="1"/>
    <x v="1"/>
    <x v="1"/>
    <x v="1"/>
    <x v="1"/>
    <s v="3DD.00779F165C"/>
  </r>
  <r>
    <x v="0"/>
    <x v="46"/>
    <d v="2025-04-19T00:00:00"/>
    <x v="1"/>
    <x v="1"/>
    <x v="1"/>
    <x v="1"/>
    <x v="1"/>
    <s v="3DD.0077A0B3E3"/>
  </r>
  <r>
    <x v="0"/>
    <x v="46"/>
    <d v="2025-04-19T00:00:00"/>
    <x v="1"/>
    <x v="1"/>
    <x v="1"/>
    <x v="1"/>
    <x v="1"/>
    <s v="3DD.0077A0F828"/>
  </r>
  <r>
    <x v="0"/>
    <x v="46"/>
    <d v="2025-04-19T00:00:00"/>
    <x v="1"/>
    <x v="1"/>
    <x v="1"/>
    <x v="1"/>
    <x v="1"/>
    <s v="3DD.0077A11A3E"/>
  </r>
  <r>
    <x v="0"/>
    <x v="46"/>
    <d v="2025-04-19T00:00:00"/>
    <x v="1"/>
    <x v="1"/>
    <x v="1"/>
    <x v="1"/>
    <x v="1"/>
    <s v="3DD.0077A2188F"/>
  </r>
  <r>
    <x v="0"/>
    <x v="46"/>
    <d v="2025-04-19T00:00:00"/>
    <x v="6"/>
    <x v="5"/>
    <x v="1"/>
    <x v="6"/>
    <x v="5"/>
    <s v="3DD.0077985958"/>
  </r>
  <r>
    <x v="0"/>
    <x v="46"/>
    <d v="2025-04-19T00:00:00"/>
    <x v="6"/>
    <x v="5"/>
    <x v="1"/>
    <x v="6"/>
    <x v="5"/>
    <s v="3DD.007798ED18"/>
  </r>
  <r>
    <x v="0"/>
    <x v="46"/>
    <d v="2025-04-19T00:00:00"/>
    <x v="6"/>
    <x v="5"/>
    <x v="1"/>
    <x v="6"/>
    <x v="5"/>
    <s v="3DD.0077AB3AC0"/>
  </r>
  <r>
    <x v="0"/>
    <x v="46"/>
    <d v="2025-04-19T00:00:00"/>
    <x v="2"/>
    <x v="2"/>
    <x v="0"/>
    <x v="2"/>
    <x v="0"/>
    <s v="3DD.00779E251F"/>
  </r>
  <r>
    <x v="0"/>
    <x v="46"/>
    <d v="2025-04-19T00:00:00"/>
    <x v="2"/>
    <x v="2"/>
    <x v="0"/>
    <x v="2"/>
    <x v="0"/>
    <s v="3DD.00779FBDFA"/>
  </r>
  <r>
    <x v="0"/>
    <x v="47"/>
    <d v="2025-04-19T00:00:00"/>
    <x v="1"/>
    <x v="1"/>
    <x v="1"/>
    <x v="1"/>
    <x v="1"/>
    <s v="3DD.007797FB37"/>
  </r>
  <r>
    <x v="0"/>
    <x v="47"/>
    <d v="2025-04-19T00:00:00"/>
    <x v="1"/>
    <x v="1"/>
    <x v="1"/>
    <x v="1"/>
    <x v="1"/>
    <s v="3DD.007798345C"/>
  </r>
  <r>
    <x v="0"/>
    <x v="47"/>
    <d v="2025-04-19T00:00:00"/>
    <x v="1"/>
    <x v="1"/>
    <x v="1"/>
    <x v="1"/>
    <x v="1"/>
    <s v="3DD.0077983E68"/>
  </r>
  <r>
    <x v="0"/>
    <x v="47"/>
    <d v="2025-04-19T00:00:00"/>
    <x v="1"/>
    <x v="1"/>
    <x v="1"/>
    <x v="1"/>
    <x v="1"/>
    <s v="3DD.0077984C8F"/>
  </r>
  <r>
    <x v="0"/>
    <x v="47"/>
    <d v="2025-04-19T00:00:00"/>
    <x v="1"/>
    <x v="1"/>
    <x v="1"/>
    <x v="1"/>
    <x v="1"/>
    <s v="3DD.0077987B03"/>
  </r>
  <r>
    <x v="0"/>
    <x v="47"/>
    <d v="2025-04-19T00:00:00"/>
    <x v="1"/>
    <x v="1"/>
    <x v="1"/>
    <x v="1"/>
    <x v="1"/>
    <s v="3DD.00779881E0"/>
  </r>
  <r>
    <x v="0"/>
    <x v="47"/>
    <d v="2025-04-19T00:00:00"/>
    <x v="1"/>
    <x v="1"/>
    <x v="1"/>
    <x v="1"/>
    <x v="1"/>
    <s v="3DD.007798A87B"/>
  </r>
  <r>
    <x v="0"/>
    <x v="47"/>
    <d v="2025-04-19T00:00:00"/>
    <x v="1"/>
    <x v="1"/>
    <x v="1"/>
    <x v="1"/>
    <x v="1"/>
    <s v="3DD.007798D78F"/>
  </r>
  <r>
    <x v="0"/>
    <x v="47"/>
    <d v="2025-04-19T00:00:00"/>
    <x v="1"/>
    <x v="1"/>
    <x v="1"/>
    <x v="1"/>
    <x v="1"/>
    <s v="3DD.007798E4DC"/>
  </r>
  <r>
    <x v="0"/>
    <x v="47"/>
    <d v="2025-04-19T00:00:00"/>
    <x v="1"/>
    <x v="1"/>
    <x v="1"/>
    <x v="1"/>
    <x v="1"/>
    <s v="3DD.00779C1D46"/>
  </r>
  <r>
    <x v="0"/>
    <x v="47"/>
    <d v="2025-04-19T00:00:00"/>
    <x v="1"/>
    <x v="1"/>
    <x v="1"/>
    <x v="1"/>
    <x v="1"/>
    <s v="3DD.00779C64A5"/>
  </r>
  <r>
    <x v="0"/>
    <x v="47"/>
    <d v="2025-04-19T00:00:00"/>
    <x v="1"/>
    <x v="1"/>
    <x v="1"/>
    <x v="1"/>
    <x v="1"/>
    <s v="3DD.00779C817C"/>
  </r>
  <r>
    <x v="0"/>
    <x v="47"/>
    <d v="2025-04-19T00:00:00"/>
    <x v="1"/>
    <x v="1"/>
    <x v="1"/>
    <x v="1"/>
    <x v="1"/>
    <s v="3DD.00779C8E54"/>
  </r>
  <r>
    <x v="0"/>
    <x v="47"/>
    <d v="2025-04-19T00:00:00"/>
    <x v="1"/>
    <x v="1"/>
    <x v="1"/>
    <x v="1"/>
    <x v="1"/>
    <s v="3DD.00779CB326"/>
  </r>
  <r>
    <x v="0"/>
    <x v="47"/>
    <d v="2025-04-19T00:00:00"/>
    <x v="1"/>
    <x v="1"/>
    <x v="1"/>
    <x v="1"/>
    <x v="1"/>
    <s v="3DD.00779CB392"/>
  </r>
  <r>
    <x v="0"/>
    <x v="47"/>
    <d v="2025-04-19T00:00:00"/>
    <x v="1"/>
    <x v="1"/>
    <x v="1"/>
    <x v="1"/>
    <x v="1"/>
    <s v="3DD.00779E90B0"/>
  </r>
  <r>
    <x v="0"/>
    <x v="47"/>
    <d v="2025-04-19T00:00:00"/>
    <x v="1"/>
    <x v="1"/>
    <x v="1"/>
    <x v="1"/>
    <x v="1"/>
    <s v="3DD.00779F4648"/>
  </r>
  <r>
    <x v="0"/>
    <x v="47"/>
    <d v="2025-04-19T00:00:00"/>
    <x v="1"/>
    <x v="1"/>
    <x v="1"/>
    <x v="1"/>
    <x v="1"/>
    <s v="3DD.00779F480F"/>
  </r>
  <r>
    <x v="0"/>
    <x v="47"/>
    <d v="2025-04-19T00:00:00"/>
    <x v="1"/>
    <x v="1"/>
    <x v="1"/>
    <x v="1"/>
    <x v="1"/>
    <s v="3DD.00779F82E4"/>
  </r>
  <r>
    <x v="0"/>
    <x v="47"/>
    <d v="2025-04-19T00:00:00"/>
    <x v="1"/>
    <x v="1"/>
    <x v="1"/>
    <x v="1"/>
    <x v="1"/>
    <s v="3DD.00779F8799"/>
  </r>
  <r>
    <x v="0"/>
    <x v="47"/>
    <d v="2025-04-19T00:00:00"/>
    <x v="1"/>
    <x v="1"/>
    <x v="1"/>
    <x v="1"/>
    <x v="1"/>
    <s v="3DD.00779F8912"/>
  </r>
  <r>
    <x v="0"/>
    <x v="47"/>
    <d v="2025-04-19T00:00:00"/>
    <x v="1"/>
    <x v="1"/>
    <x v="1"/>
    <x v="1"/>
    <x v="1"/>
    <s v="3DD.0077A0A4B0"/>
  </r>
  <r>
    <x v="0"/>
    <x v="47"/>
    <d v="2025-04-19T00:00:00"/>
    <x v="1"/>
    <x v="1"/>
    <x v="1"/>
    <x v="1"/>
    <x v="1"/>
    <s v="3DD.0077A0D016"/>
  </r>
  <r>
    <x v="0"/>
    <x v="47"/>
    <d v="2025-04-19T00:00:00"/>
    <x v="1"/>
    <x v="1"/>
    <x v="1"/>
    <x v="1"/>
    <x v="1"/>
    <s v="3DD.0077A13218"/>
  </r>
  <r>
    <x v="0"/>
    <x v="47"/>
    <d v="2025-04-19T00:00:00"/>
    <x v="1"/>
    <x v="1"/>
    <x v="1"/>
    <x v="1"/>
    <x v="1"/>
    <s v="3DD.0077A20EED"/>
  </r>
  <r>
    <x v="0"/>
    <x v="47"/>
    <d v="2025-04-19T00:00:00"/>
    <x v="1"/>
    <x v="1"/>
    <x v="1"/>
    <x v="1"/>
    <x v="1"/>
    <s v="3DD.0077A2F8A6"/>
  </r>
  <r>
    <x v="0"/>
    <x v="47"/>
    <d v="2025-04-19T00:00:00"/>
    <x v="1"/>
    <x v="1"/>
    <x v="1"/>
    <x v="1"/>
    <x v="1"/>
    <s v="3DD.0077AB3894"/>
  </r>
  <r>
    <x v="0"/>
    <x v="47"/>
    <d v="2025-04-19T00:00:00"/>
    <x v="1"/>
    <x v="1"/>
    <x v="1"/>
    <x v="1"/>
    <x v="1"/>
    <s v="3DD.0077AB4449"/>
  </r>
  <r>
    <x v="0"/>
    <x v="47"/>
    <d v="2025-04-19T00:00:00"/>
    <x v="1"/>
    <x v="1"/>
    <x v="1"/>
    <x v="1"/>
    <x v="1"/>
    <s v="3DD.0077AB9F22"/>
  </r>
  <r>
    <x v="0"/>
    <x v="47"/>
    <d v="2025-04-19T00:00:00"/>
    <x v="5"/>
    <x v="4"/>
    <x v="1"/>
    <x v="5"/>
    <x v="4"/>
    <s v="3DD.007797E1D8"/>
  </r>
  <r>
    <x v="0"/>
    <x v="47"/>
    <d v="2025-04-19T00:00:00"/>
    <x v="5"/>
    <x v="4"/>
    <x v="1"/>
    <x v="5"/>
    <x v="4"/>
    <s v="3DD.00779814D6"/>
  </r>
  <r>
    <x v="0"/>
    <x v="47"/>
    <d v="2025-04-19T00:00:00"/>
    <x v="5"/>
    <x v="4"/>
    <x v="1"/>
    <x v="5"/>
    <x v="4"/>
    <s v="3DD.0077981D2C"/>
  </r>
  <r>
    <x v="0"/>
    <x v="47"/>
    <d v="2025-04-19T00:00:00"/>
    <x v="5"/>
    <x v="4"/>
    <x v="1"/>
    <x v="5"/>
    <x v="4"/>
    <s v="3DD.007798A027"/>
  </r>
  <r>
    <x v="0"/>
    <x v="47"/>
    <d v="2025-04-19T00:00:00"/>
    <x v="5"/>
    <x v="4"/>
    <x v="1"/>
    <x v="5"/>
    <x v="4"/>
    <s v="3DD.007798D21C"/>
  </r>
  <r>
    <x v="0"/>
    <x v="47"/>
    <d v="2025-04-19T00:00:00"/>
    <x v="5"/>
    <x v="4"/>
    <x v="1"/>
    <x v="5"/>
    <x v="4"/>
    <s v="3DD.007798EDB5"/>
  </r>
  <r>
    <x v="0"/>
    <x v="47"/>
    <d v="2025-04-19T00:00:00"/>
    <x v="6"/>
    <x v="5"/>
    <x v="1"/>
    <x v="6"/>
    <x v="5"/>
    <s v="3DD.007797D319"/>
  </r>
  <r>
    <x v="0"/>
    <x v="47"/>
    <d v="2025-04-19T00:00:00"/>
    <x v="6"/>
    <x v="5"/>
    <x v="1"/>
    <x v="6"/>
    <x v="5"/>
    <s v="3DD.00779E68AA"/>
  </r>
  <r>
    <x v="0"/>
    <x v="47"/>
    <d v="2025-04-19T00:00:00"/>
    <x v="2"/>
    <x v="2"/>
    <x v="0"/>
    <x v="2"/>
    <x v="0"/>
    <s v="3DD.00779D845C"/>
  </r>
  <r>
    <x v="0"/>
    <x v="47"/>
    <d v="2025-04-19T00:00:00"/>
    <x v="2"/>
    <x v="2"/>
    <x v="0"/>
    <x v="2"/>
    <x v="0"/>
    <s v="3DD.00779E1914"/>
  </r>
  <r>
    <x v="0"/>
    <x v="47"/>
    <d v="2025-04-19T00:00:00"/>
    <x v="2"/>
    <x v="2"/>
    <x v="0"/>
    <x v="2"/>
    <x v="0"/>
    <s v="3DD.00779E2974"/>
  </r>
  <r>
    <x v="0"/>
    <x v="47"/>
    <d v="2025-04-19T00:00:00"/>
    <x v="2"/>
    <x v="2"/>
    <x v="0"/>
    <x v="2"/>
    <x v="0"/>
    <s v="3DD.00779E312F"/>
  </r>
  <r>
    <x v="0"/>
    <x v="47"/>
    <d v="2025-04-19T00:00:00"/>
    <x v="2"/>
    <x v="2"/>
    <x v="0"/>
    <x v="2"/>
    <x v="0"/>
    <s v="3DD.00779E4BA5"/>
  </r>
  <r>
    <x v="0"/>
    <x v="47"/>
    <d v="2025-04-19T00:00:00"/>
    <x v="2"/>
    <x v="2"/>
    <x v="0"/>
    <x v="2"/>
    <x v="0"/>
    <s v="3DD.00779E722F"/>
  </r>
  <r>
    <x v="0"/>
    <x v="47"/>
    <d v="2025-04-19T00:00:00"/>
    <x v="2"/>
    <x v="2"/>
    <x v="0"/>
    <x v="2"/>
    <x v="0"/>
    <s v="3DD.00779E877E"/>
  </r>
  <r>
    <x v="0"/>
    <x v="47"/>
    <d v="2025-04-19T00:00:00"/>
    <x v="2"/>
    <x v="2"/>
    <x v="0"/>
    <x v="2"/>
    <x v="0"/>
    <s v="3DD.00779E8CA5"/>
  </r>
  <r>
    <x v="0"/>
    <x v="47"/>
    <d v="2025-04-19T00:00:00"/>
    <x v="2"/>
    <x v="2"/>
    <x v="0"/>
    <x v="2"/>
    <x v="0"/>
    <s v="3DD.00779E9B26"/>
  </r>
  <r>
    <x v="0"/>
    <x v="47"/>
    <d v="2025-04-19T00:00:00"/>
    <x v="2"/>
    <x v="2"/>
    <x v="0"/>
    <x v="2"/>
    <x v="0"/>
    <s v="3DD.00779EA474"/>
  </r>
  <r>
    <x v="0"/>
    <x v="47"/>
    <d v="2025-04-19T00:00:00"/>
    <x v="2"/>
    <x v="2"/>
    <x v="0"/>
    <x v="2"/>
    <x v="0"/>
    <s v="3DD.00779EBAD8"/>
  </r>
  <r>
    <x v="0"/>
    <x v="47"/>
    <d v="2025-04-19T00:00:00"/>
    <x v="2"/>
    <x v="2"/>
    <x v="0"/>
    <x v="2"/>
    <x v="0"/>
    <s v="3DD.00779EF4E6"/>
  </r>
  <r>
    <x v="0"/>
    <x v="47"/>
    <d v="2025-04-19T00:00:00"/>
    <x v="2"/>
    <x v="2"/>
    <x v="0"/>
    <x v="2"/>
    <x v="0"/>
    <s v="3DD.00779F1DE0"/>
  </r>
  <r>
    <x v="0"/>
    <x v="47"/>
    <d v="2025-04-19T00:00:00"/>
    <x v="2"/>
    <x v="2"/>
    <x v="0"/>
    <x v="2"/>
    <x v="0"/>
    <s v="3DD.00779F4FE0"/>
  </r>
  <r>
    <x v="0"/>
    <x v="47"/>
    <d v="2025-04-19T00:00:00"/>
    <x v="2"/>
    <x v="2"/>
    <x v="0"/>
    <x v="2"/>
    <x v="0"/>
    <s v="3DD.00779F5547"/>
  </r>
  <r>
    <x v="0"/>
    <x v="47"/>
    <d v="2025-04-19T00:00:00"/>
    <x v="2"/>
    <x v="2"/>
    <x v="0"/>
    <x v="2"/>
    <x v="0"/>
    <s v="3DD.00779F556D"/>
  </r>
  <r>
    <x v="0"/>
    <x v="47"/>
    <d v="2025-04-19T00:00:00"/>
    <x v="2"/>
    <x v="2"/>
    <x v="0"/>
    <x v="2"/>
    <x v="0"/>
    <s v="3DD.00779F7D8A"/>
  </r>
  <r>
    <x v="0"/>
    <x v="47"/>
    <d v="2025-04-19T00:00:00"/>
    <x v="2"/>
    <x v="2"/>
    <x v="0"/>
    <x v="2"/>
    <x v="0"/>
    <s v="3DD.00779FB241"/>
  </r>
  <r>
    <x v="0"/>
    <x v="47"/>
    <d v="2025-04-19T00:00:00"/>
    <x v="0"/>
    <x v="0"/>
    <x v="0"/>
    <x v="0"/>
    <x v="0"/>
    <s v="3DD.00779BBE77"/>
  </r>
  <r>
    <x v="0"/>
    <x v="47"/>
    <d v="2025-04-19T00:00:00"/>
    <x v="0"/>
    <x v="0"/>
    <x v="0"/>
    <x v="0"/>
    <x v="0"/>
    <s v="3DD.00779C514E"/>
  </r>
  <r>
    <x v="0"/>
    <x v="47"/>
    <d v="2025-04-19T00:00:00"/>
    <x v="0"/>
    <x v="0"/>
    <x v="0"/>
    <x v="0"/>
    <x v="0"/>
    <s v="3DD.00779C605A"/>
  </r>
  <r>
    <x v="0"/>
    <x v="47"/>
    <d v="2025-04-19T00:00:00"/>
    <x v="0"/>
    <x v="0"/>
    <x v="0"/>
    <x v="0"/>
    <x v="0"/>
    <s v="3DD.00779CC0F9"/>
  </r>
  <r>
    <x v="0"/>
    <x v="47"/>
    <d v="2025-04-19T00:00:00"/>
    <x v="0"/>
    <x v="0"/>
    <x v="0"/>
    <x v="0"/>
    <x v="0"/>
    <s v="3DD.0077A0A6C0"/>
  </r>
  <r>
    <x v="0"/>
    <x v="47"/>
    <d v="2025-04-19T00:00:00"/>
    <x v="0"/>
    <x v="0"/>
    <x v="0"/>
    <x v="0"/>
    <x v="0"/>
    <s v="3DD.0077A13166"/>
  </r>
  <r>
    <x v="0"/>
    <x v="47"/>
    <d v="2025-04-19T00:00:00"/>
    <x v="0"/>
    <x v="0"/>
    <x v="0"/>
    <x v="0"/>
    <x v="0"/>
    <s v="3DD.0077A1420F"/>
  </r>
  <r>
    <x v="0"/>
    <x v="47"/>
    <d v="2025-04-19T00:00:00"/>
    <x v="0"/>
    <x v="0"/>
    <x v="0"/>
    <x v="0"/>
    <x v="0"/>
    <s v="3DD.0077A193CD"/>
  </r>
  <r>
    <x v="0"/>
    <x v="47"/>
    <d v="2025-04-19T00:00:00"/>
    <x v="3"/>
    <x v="3"/>
    <x v="2"/>
    <x v="3"/>
    <x v="2"/>
    <s v="3DD.0077A1FD02"/>
  </r>
  <r>
    <x v="0"/>
    <x v="47"/>
    <d v="2025-04-19T00:00:00"/>
    <x v="3"/>
    <x v="3"/>
    <x v="2"/>
    <x v="3"/>
    <x v="2"/>
    <s v="3DD.0077A24BB8"/>
  </r>
  <r>
    <x v="0"/>
    <x v="47"/>
    <d v="2025-04-19T00:00:00"/>
    <x v="4"/>
    <x v="3"/>
    <x v="2"/>
    <x v="4"/>
    <x v="3"/>
    <s v="3DD.00778F3411"/>
  </r>
  <r>
    <x v="0"/>
    <x v="47"/>
    <d v="2025-04-19T00:00:00"/>
    <x v="4"/>
    <x v="3"/>
    <x v="2"/>
    <x v="4"/>
    <x v="3"/>
    <s v="3DD.0077A245D2"/>
  </r>
  <r>
    <x v="0"/>
    <x v="47"/>
    <d v="2025-04-20T00:00:00"/>
    <x v="1"/>
    <x v="1"/>
    <x v="1"/>
    <x v="1"/>
    <x v="1"/>
    <s v="3DD.0077987708"/>
  </r>
  <r>
    <x v="0"/>
    <x v="47"/>
    <d v="2025-04-20T00:00:00"/>
    <x v="1"/>
    <x v="1"/>
    <x v="1"/>
    <x v="1"/>
    <x v="1"/>
    <s v="3DD.00779E0E41"/>
  </r>
  <r>
    <x v="0"/>
    <x v="47"/>
    <d v="2025-04-20T00:00:00"/>
    <x v="1"/>
    <x v="1"/>
    <x v="1"/>
    <x v="1"/>
    <x v="1"/>
    <s v="3DD.00779EC1CA"/>
  </r>
  <r>
    <x v="0"/>
    <x v="47"/>
    <d v="2025-04-20T00:00:00"/>
    <x v="1"/>
    <x v="1"/>
    <x v="1"/>
    <x v="1"/>
    <x v="1"/>
    <s v="3DD.0077A13CA0"/>
  </r>
  <r>
    <x v="0"/>
    <x v="47"/>
    <d v="2025-04-20T00:00:00"/>
    <x v="1"/>
    <x v="1"/>
    <x v="1"/>
    <x v="1"/>
    <x v="1"/>
    <s v="3DD.0077A1EA61"/>
  </r>
  <r>
    <x v="0"/>
    <x v="47"/>
    <d v="2025-04-20T00:00:00"/>
    <x v="1"/>
    <x v="1"/>
    <x v="1"/>
    <x v="1"/>
    <x v="1"/>
    <s v="3DD.0077A2613A"/>
  </r>
  <r>
    <x v="0"/>
    <x v="47"/>
    <d v="2025-04-20T00:00:00"/>
    <x v="5"/>
    <x v="4"/>
    <x v="1"/>
    <x v="5"/>
    <x v="4"/>
    <s v="3DD.0077AB9415"/>
  </r>
  <r>
    <x v="0"/>
    <x v="47"/>
    <d v="2025-04-20T00:00:00"/>
    <x v="6"/>
    <x v="5"/>
    <x v="1"/>
    <x v="6"/>
    <x v="5"/>
    <s v="3DD.007797F496"/>
  </r>
  <r>
    <x v="0"/>
    <x v="47"/>
    <d v="2025-04-20T00:00:00"/>
    <x v="6"/>
    <x v="5"/>
    <x v="1"/>
    <x v="6"/>
    <x v="5"/>
    <s v="3DD.0077AB47B0"/>
  </r>
  <r>
    <x v="0"/>
    <x v="47"/>
    <d v="2025-04-20T00:00:00"/>
    <x v="6"/>
    <x v="5"/>
    <x v="1"/>
    <x v="6"/>
    <x v="5"/>
    <s v="3DD.0077AB4CC1"/>
  </r>
  <r>
    <x v="0"/>
    <x v="47"/>
    <d v="2025-04-20T00:00:00"/>
    <x v="2"/>
    <x v="2"/>
    <x v="0"/>
    <x v="2"/>
    <x v="0"/>
    <s v="3DD.00779EEFBB"/>
  </r>
  <r>
    <x v="0"/>
    <x v="47"/>
    <d v="2025-04-20T00:00:00"/>
    <x v="2"/>
    <x v="2"/>
    <x v="0"/>
    <x v="2"/>
    <x v="0"/>
    <s v="3DD.00779F236C"/>
  </r>
  <r>
    <x v="0"/>
    <x v="47"/>
    <d v="2025-04-20T00:00:00"/>
    <x v="0"/>
    <x v="0"/>
    <x v="0"/>
    <x v="0"/>
    <x v="0"/>
    <s v="3DD.0077A0B1C4"/>
  </r>
  <r>
    <x v="0"/>
    <x v="47"/>
    <d v="2025-04-20T00:00:00"/>
    <x v="3"/>
    <x v="3"/>
    <x v="2"/>
    <x v="3"/>
    <x v="2"/>
    <s v="3DD.0077A26860"/>
  </r>
  <r>
    <x v="0"/>
    <x v="47"/>
    <d v="2025-04-20T00:00:00"/>
    <x v="4"/>
    <x v="3"/>
    <x v="2"/>
    <x v="4"/>
    <x v="3"/>
    <s v="3DD.0077A1FD65"/>
  </r>
  <r>
    <x v="0"/>
    <x v="48"/>
    <d v="2025-04-20T00:00:00"/>
    <x v="1"/>
    <x v="1"/>
    <x v="1"/>
    <x v="1"/>
    <x v="1"/>
    <s v="3DD.0077983596"/>
  </r>
  <r>
    <x v="0"/>
    <x v="48"/>
    <d v="2025-04-20T00:00:00"/>
    <x v="1"/>
    <x v="1"/>
    <x v="1"/>
    <x v="1"/>
    <x v="1"/>
    <s v="3DD.007798892C"/>
  </r>
  <r>
    <x v="0"/>
    <x v="48"/>
    <d v="2025-04-20T00:00:00"/>
    <x v="1"/>
    <x v="1"/>
    <x v="1"/>
    <x v="1"/>
    <x v="1"/>
    <s v="3DD.007798A6E1"/>
  </r>
  <r>
    <x v="0"/>
    <x v="48"/>
    <d v="2025-04-20T00:00:00"/>
    <x v="1"/>
    <x v="1"/>
    <x v="1"/>
    <x v="1"/>
    <x v="1"/>
    <s v="3DD.00779C30A6"/>
  </r>
  <r>
    <x v="0"/>
    <x v="48"/>
    <d v="2025-04-20T00:00:00"/>
    <x v="1"/>
    <x v="1"/>
    <x v="1"/>
    <x v="1"/>
    <x v="1"/>
    <s v="3DD.00779CB5FF"/>
  </r>
  <r>
    <x v="0"/>
    <x v="48"/>
    <d v="2025-04-20T00:00:00"/>
    <x v="1"/>
    <x v="1"/>
    <x v="1"/>
    <x v="1"/>
    <x v="1"/>
    <s v="3DD.00779E3473"/>
  </r>
  <r>
    <x v="0"/>
    <x v="48"/>
    <d v="2025-04-20T00:00:00"/>
    <x v="1"/>
    <x v="1"/>
    <x v="1"/>
    <x v="1"/>
    <x v="1"/>
    <s v="3DD.00779ED7F7"/>
  </r>
  <r>
    <x v="0"/>
    <x v="48"/>
    <d v="2025-04-20T00:00:00"/>
    <x v="1"/>
    <x v="1"/>
    <x v="1"/>
    <x v="1"/>
    <x v="1"/>
    <s v="3DD.00779EEBAF"/>
  </r>
  <r>
    <x v="0"/>
    <x v="48"/>
    <d v="2025-04-20T00:00:00"/>
    <x v="1"/>
    <x v="1"/>
    <x v="1"/>
    <x v="1"/>
    <x v="1"/>
    <s v="3DD.00779F1569"/>
  </r>
  <r>
    <x v="0"/>
    <x v="48"/>
    <d v="2025-04-20T00:00:00"/>
    <x v="1"/>
    <x v="1"/>
    <x v="1"/>
    <x v="1"/>
    <x v="1"/>
    <s v="3DD.00779F19D4"/>
  </r>
  <r>
    <x v="0"/>
    <x v="48"/>
    <d v="2025-04-20T00:00:00"/>
    <x v="1"/>
    <x v="1"/>
    <x v="1"/>
    <x v="1"/>
    <x v="1"/>
    <s v="3DD.00779F28D7"/>
  </r>
  <r>
    <x v="0"/>
    <x v="48"/>
    <d v="2025-04-20T00:00:00"/>
    <x v="1"/>
    <x v="1"/>
    <x v="1"/>
    <x v="1"/>
    <x v="1"/>
    <s v="3DD.00779F4875"/>
  </r>
  <r>
    <x v="0"/>
    <x v="48"/>
    <d v="2025-04-20T00:00:00"/>
    <x v="1"/>
    <x v="1"/>
    <x v="1"/>
    <x v="1"/>
    <x v="1"/>
    <s v="3DD.0077A0A562"/>
  </r>
  <r>
    <x v="0"/>
    <x v="48"/>
    <d v="2025-04-20T00:00:00"/>
    <x v="1"/>
    <x v="1"/>
    <x v="1"/>
    <x v="1"/>
    <x v="1"/>
    <s v="3DD.0077A0B32B"/>
  </r>
  <r>
    <x v="0"/>
    <x v="48"/>
    <d v="2025-04-20T00:00:00"/>
    <x v="1"/>
    <x v="1"/>
    <x v="1"/>
    <x v="1"/>
    <x v="1"/>
    <s v="3DD.0077A113CB"/>
  </r>
  <r>
    <x v="0"/>
    <x v="48"/>
    <d v="2025-04-20T00:00:00"/>
    <x v="1"/>
    <x v="1"/>
    <x v="1"/>
    <x v="1"/>
    <x v="1"/>
    <s v="3DD.0077A17428"/>
  </r>
  <r>
    <x v="0"/>
    <x v="48"/>
    <d v="2025-04-20T00:00:00"/>
    <x v="1"/>
    <x v="1"/>
    <x v="1"/>
    <x v="1"/>
    <x v="1"/>
    <s v="3DD.0077A1EB6B"/>
  </r>
  <r>
    <x v="0"/>
    <x v="48"/>
    <d v="2025-04-20T00:00:00"/>
    <x v="1"/>
    <x v="1"/>
    <x v="1"/>
    <x v="1"/>
    <x v="1"/>
    <s v="3DD.0077A297C5"/>
  </r>
  <r>
    <x v="0"/>
    <x v="48"/>
    <d v="2025-04-20T00:00:00"/>
    <x v="1"/>
    <x v="1"/>
    <x v="1"/>
    <x v="1"/>
    <x v="1"/>
    <s v="3DD.0077AB4226"/>
  </r>
  <r>
    <x v="0"/>
    <x v="48"/>
    <d v="2025-04-20T00:00:00"/>
    <x v="1"/>
    <x v="1"/>
    <x v="1"/>
    <x v="1"/>
    <x v="1"/>
    <s v="3DD.0077ABA422"/>
  </r>
  <r>
    <x v="0"/>
    <x v="48"/>
    <d v="2025-04-20T00:00:00"/>
    <x v="5"/>
    <x v="4"/>
    <x v="1"/>
    <x v="5"/>
    <x v="4"/>
    <s v="3DD.007798304D"/>
  </r>
  <r>
    <x v="0"/>
    <x v="48"/>
    <d v="2025-04-20T00:00:00"/>
    <x v="5"/>
    <x v="4"/>
    <x v="1"/>
    <x v="5"/>
    <x v="4"/>
    <s v="3DD.007798BA77"/>
  </r>
  <r>
    <x v="0"/>
    <x v="48"/>
    <d v="2025-04-20T00:00:00"/>
    <x v="6"/>
    <x v="5"/>
    <x v="1"/>
    <x v="6"/>
    <x v="5"/>
    <s v="3DD.007799004C"/>
  </r>
  <r>
    <x v="0"/>
    <x v="48"/>
    <d v="2025-04-20T00:00:00"/>
    <x v="2"/>
    <x v="2"/>
    <x v="0"/>
    <x v="2"/>
    <x v="0"/>
    <s v="3DD.00779825E7"/>
  </r>
  <r>
    <x v="0"/>
    <x v="48"/>
    <d v="2025-04-20T00:00:00"/>
    <x v="2"/>
    <x v="2"/>
    <x v="0"/>
    <x v="2"/>
    <x v="0"/>
    <s v="3DD.00779E72FE"/>
  </r>
  <r>
    <x v="0"/>
    <x v="48"/>
    <d v="2025-04-20T00:00:00"/>
    <x v="2"/>
    <x v="2"/>
    <x v="0"/>
    <x v="2"/>
    <x v="0"/>
    <s v="3DD.00779E8CE6"/>
  </r>
  <r>
    <x v="0"/>
    <x v="48"/>
    <d v="2025-04-20T00:00:00"/>
    <x v="2"/>
    <x v="2"/>
    <x v="0"/>
    <x v="2"/>
    <x v="0"/>
    <s v="3DD.00779F2937"/>
  </r>
  <r>
    <x v="0"/>
    <x v="48"/>
    <d v="2025-04-20T00:00:00"/>
    <x v="2"/>
    <x v="2"/>
    <x v="0"/>
    <x v="2"/>
    <x v="0"/>
    <s v="3DD.00779F872F"/>
  </r>
  <r>
    <x v="0"/>
    <x v="48"/>
    <d v="2025-04-20T00:00:00"/>
    <x v="2"/>
    <x v="2"/>
    <x v="0"/>
    <x v="2"/>
    <x v="0"/>
    <s v="3DD.00779FC07D"/>
  </r>
  <r>
    <x v="0"/>
    <x v="48"/>
    <d v="2025-04-20T00:00:00"/>
    <x v="2"/>
    <x v="2"/>
    <x v="0"/>
    <x v="2"/>
    <x v="0"/>
    <s v="3DD.00779FCD1F"/>
  </r>
  <r>
    <x v="0"/>
    <x v="48"/>
    <d v="2025-04-20T00:00:00"/>
    <x v="0"/>
    <x v="0"/>
    <x v="0"/>
    <x v="0"/>
    <x v="0"/>
    <s v="3DD.00779C6259"/>
  </r>
  <r>
    <x v="0"/>
    <x v="48"/>
    <d v="2025-04-20T00:00:00"/>
    <x v="0"/>
    <x v="0"/>
    <x v="0"/>
    <x v="0"/>
    <x v="0"/>
    <s v="3DD.00779CB319"/>
  </r>
  <r>
    <x v="0"/>
    <x v="48"/>
    <d v="2025-04-21T00:00:00"/>
    <x v="1"/>
    <x v="1"/>
    <x v="1"/>
    <x v="1"/>
    <x v="1"/>
    <s v="3DD.00779EB04D"/>
  </r>
  <r>
    <x v="0"/>
    <x v="48"/>
    <d v="2025-04-21T00:00:00"/>
    <x v="1"/>
    <x v="1"/>
    <x v="1"/>
    <x v="1"/>
    <x v="1"/>
    <s v="3DD.00779ECD3F"/>
  </r>
  <r>
    <x v="0"/>
    <x v="48"/>
    <d v="2025-04-21T00:00:00"/>
    <x v="1"/>
    <x v="1"/>
    <x v="1"/>
    <x v="1"/>
    <x v="1"/>
    <s v="3DD.00779FDFD1"/>
  </r>
  <r>
    <x v="0"/>
    <x v="48"/>
    <d v="2025-04-21T00:00:00"/>
    <x v="1"/>
    <x v="1"/>
    <x v="1"/>
    <x v="1"/>
    <x v="1"/>
    <s v="3DD.0077A0C085"/>
  </r>
  <r>
    <x v="0"/>
    <x v="48"/>
    <d v="2025-04-21T00:00:00"/>
    <x v="1"/>
    <x v="1"/>
    <x v="1"/>
    <x v="1"/>
    <x v="1"/>
    <s v="3DD.0077A0DA84"/>
  </r>
  <r>
    <x v="0"/>
    <x v="48"/>
    <d v="2025-04-21T00:00:00"/>
    <x v="1"/>
    <x v="1"/>
    <x v="1"/>
    <x v="1"/>
    <x v="1"/>
    <s v="3DD.0077A105E4"/>
  </r>
  <r>
    <x v="0"/>
    <x v="48"/>
    <d v="2025-04-21T00:00:00"/>
    <x v="1"/>
    <x v="1"/>
    <x v="1"/>
    <x v="1"/>
    <x v="1"/>
    <s v="3DD.0077A16989"/>
  </r>
  <r>
    <x v="0"/>
    <x v="48"/>
    <d v="2025-04-21T00:00:00"/>
    <x v="1"/>
    <x v="1"/>
    <x v="1"/>
    <x v="1"/>
    <x v="1"/>
    <s v="3DD.0077A1DCE3"/>
  </r>
  <r>
    <x v="0"/>
    <x v="48"/>
    <d v="2025-04-21T00:00:00"/>
    <x v="6"/>
    <x v="5"/>
    <x v="1"/>
    <x v="6"/>
    <x v="5"/>
    <s v="3DD.0077980707"/>
  </r>
  <r>
    <x v="0"/>
    <x v="48"/>
    <d v="2025-04-21T00:00:00"/>
    <x v="6"/>
    <x v="5"/>
    <x v="1"/>
    <x v="6"/>
    <x v="5"/>
    <s v="3DD.0077AB3FD8"/>
  </r>
  <r>
    <x v="0"/>
    <x v="48"/>
    <d v="2025-04-21T00:00:00"/>
    <x v="6"/>
    <x v="5"/>
    <x v="1"/>
    <x v="6"/>
    <x v="5"/>
    <s v="3DD.0077AB49CC"/>
  </r>
  <r>
    <x v="0"/>
    <x v="48"/>
    <d v="2025-04-21T00:00:00"/>
    <x v="6"/>
    <x v="5"/>
    <x v="1"/>
    <x v="6"/>
    <x v="5"/>
    <s v="3DD.0077AB56D8"/>
  </r>
  <r>
    <x v="0"/>
    <x v="48"/>
    <d v="2025-04-21T00:00:00"/>
    <x v="2"/>
    <x v="2"/>
    <x v="0"/>
    <x v="2"/>
    <x v="0"/>
    <s v="3DD.00779F858A"/>
  </r>
  <r>
    <x v="0"/>
    <x v="48"/>
    <d v="2025-04-21T00:00:00"/>
    <x v="0"/>
    <x v="0"/>
    <x v="0"/>
    <x v="0"/>
    <x v="0"/>
    <s v="3DD.0077A13138"/>
  </r>
  <r>
    <x v="0"/>
    <x v="49"/>
    <d v="2025-04-21T00:00:00"/>
    <x v="1"/>
    <x v="1"/>
    <x v="1"/>
    <x v="1"/>
    <x v="1"/>
    <s v="3DD.0077985377"/>
  </r>
  <r>
    <x v="0"/>
    <x v="49"/>
    <d v="2025-04-21T00:00:00"/>
    <x v="1"/>
    <x v="1"/>
    <x v="1"/>
    <x v="1"/>
    <x v="1"/>
    <s v="3DD.007798660C"/>
  </r>
  <r>
    <x v="0"/>
    <x v="49"/>
    <d v="2025-04-21T00:00:00"/>
    <x v="1"/>
    <x v="1"/>
    <x v="1"/>
    <x v="1"/>
    <x v="1"/>
    <s v="3DD.0077987C2B"/>
  </r>
  <r>
    <x v="0"/>
    <x v="49"/>
    <d v="2025-04-21T00:00:00"/>
    <x v="1"/>
    <x v="1"/>
    <x v="1"/>
    <x v="1"/>
    <x v="1"/>
    <s v="3DD.007798F606"/>
  </r>
  <r>
    <x v="0"/>
    <x v="49"/>
    <d v="2025-04-21T00:00:00"/>
    <x v="1"/>
    <x v="1"/>
    <x v="1"/>
    <x v="1"/>
    <x v="1"/>
    <s v="3DD.00779C31F5"/>
  </r>
  <r>
    <x v="0"/>
    <x v="49"/>
    <d v="2025-04-21T00:00:00"/>
    <x v="1"/>
    <x v="1"/>
    <x v="1"/>
    <x v="1"/>
    <x v="1"/>
    <s v="3DD.00779C7EAF"/>
  </r>
  <r>
    <x v="0"/>
    <x v="49"/>
    <d v="2025-04-21T00:00:00"/>
    <x v="1"/>
    <x v="1"/>
    <x v="1"/>
    <x v="1"/>
    <x v="1"/>
    <s v="3DD.00779CB782"/>
  </r>
  <r>
    <x v="0"/>
    <x v="49"/>
    <d v="2025-04-21T00:00:00"/>
    <x v="1"/>
    <x v="1"/>
    <x v="1"/>
    <x v="1"/>
    <x v="1"/>
    <s v="3DD.00779D9296"/>
  </r>
  <r>
    <x v="0"/>
    <x v="49"/>
    <d v="2025-04-21T00:00:00"/>
    <x v="1"/>
    <x v="1"/>
    <x v="1"/>
    <x v="1"/>
    <x v="1"/>
    <s v="3DD.00779E610A"/>
  </r>
  <r>
    <x v="0"/>
    <x v="49"/>
    <d v="2025-04-21T00:00:00"/>
    <x v="1"/>
    <x v="1"/>
    <x v="1"/>
    <x v="1"/>
    <x v="1"/>
    <s v="3DD.00779F196A"/>
  </r>
  <r>
    <x v="0"/>
    <x v="49"/>
    <d v="2025-04-21T00:00:00"/>
    <x v="1"/>
    <x v="1"/>
    <x v="1"/>
    <x v="1"/>
    <x v="1"/>
    <s v="3DD.00779F40CA"/>
  </r>
  <r>
    <x v="0"/>
    <x v="49"/>
    <d v="2025-04-21T00:00:00"/>
    <x v="1"/>
    <x v="1"/>
    <x v="1"/>
    <x v="1"/>
    <x v="1"/>
    <s v="3DD.00779F9FA3"/>
  </r>
  <r>
    <x v="0"/>
    <x v="49"/>
    <d v="2025-04-21T00:00:00"/>
    <x v="1"/>
    <x v="1"/>
    <x v="1"/>
    <x v="1"/>
    <x v="1"/>
    <s v="3DD.0077A09B7F"/>
  </r>
  <r>
    <x v="0"/>
    <x v="49"/>
    <d v="2025-04-21T00:00:00"/>
    <x v="1"/>
    <x v="1"/>
    <x v="1"/>
    <x v="1"/>
    <x v="1"/>
    <s v="3DD.0077A0C217"/>
  </r>
  <r>
    <x v="0"/>
    <x v="49"/>
    <d v="2025-04-21T00:00:00"/>
    <x v="1"/>
    <x v="1"/>
    <x v="1"/>
    <x v="1"/>
    <x v="1"/>
    <s v="3DD.0077A1A04D"/>
  </r>
  <r>
    <x v="0"/>
    <x v="49"/>
    <d v="2025-04-21T00:00:00"/>
    <x v="5"/>
    <x v="4"/>
    <x v="1"/>
    <x v="5"/>
    <x v="4"/>
    <s v="3DD.007798183B"/>
  </r>
  <r>
    <x v="0"/>
    <x v="49"/>
    <d v="2025-04-21T00:00:00"/>
    <x v="6"/>
    <x v="5"/>
    <x v="1"/>
    <x v="6"/>
    <x v="5"/>
    <s v="3DD.007797FBF3"/>
  </r>
  <r>
    <x v="0"/>
    <x v="49"/>
    <d v="2025-04-21T00:00:00"/>
    <x v="6"/>
    <x v="5"/>
    <x v="1"/>
    <x v="6"/>
    <x v="5"/>
    <s v="3DD.00779882BD"/>
  </r>
  <r>
    <x v="0"/>
    <x v="49"/>
    <d v="2025-04-21T00:00:00"/>
    <x v="6"/>
    <x v="5"/>
    <x v="1"/>
    <x v="6"/>
    <x v="5"/>
    <s v="3DD.0077AB4CFC"/>
  </r>
  <r>
    <x v="0"/>
    <x v="49"/>
    <d v="2025-04-21T00:00:00"/>
    <x v="2"/>
    <x v="2"/>
    <x v="0"/>
    <x v="2"/>
    <x v="0"/>
    <s v="3DD.00779E1466"/>
  </r>
  <r>
    <x v="0"/>
    <x v="49"/>
    <d v="2025-04-21T00:00:00"/>
    <x v="2"/>
    <x v="2"/>
    <x v="0"/>
    <x v="2"/>
    <x v="0"/>
    <s v="3DD.00779EBF8A"/>
  </r>
  <r>
    <x v="0"/>
    <x v="49"/>
    <d v="2025-04-21T00:00:00"/>
    <x v="2"/>
    <x v="2"/>
    <x v="0"/>
    <x v="2"/>
    <x v="0"/>
    <s v="3DD.00779F1EFD"/>
  </r>
  <r>
    <x v="0"/>
    <x v="49"/>
    <d v="2025-04-21T00:00:00"/>
    <x v="2"/>
    <x v="2"/>
    <x v="0"/>
    <x v="2"/>
    <x v="0"/>
    <s v="3DD.00779F9E94"/>
  </r>
  <r>
    <x v="0"/>
    <x v="49"/>
    <d v="2025-04-21T00:00:00"/>
    <x v="2"/>
    <x v="2"/>
    <x v="0"/>
    <x v="2"/>
    <x v="0"/>
    <s v="3DD.00779FC880"/>
  </r>
  <r>
    <x v="0"/>
    <x v="49"/>
    <d v="2025-04-21T00:00:00"/>
    <x v="0"/>
    <x v="0"/>
    <x v="0"/>
    <x v="0"/>
    <x v="0"/>
    <s v="3DD.00779D5EFE"/>
  </r>
  <r>
    <x v="0"/>
    <x v="49"/>
    <d v="2025-04-21T00:00:00"/>
    <x v="0"/>
    <x v="0"/>
    <x v="0"/>
    <x v="0"/>
    <x v="0"/>
    <s v="3DD.0077A11423"/>
  </r>
  <r>
    <x v="0"/>
    <x v="49"/>
    <d v="2025-04-21T00:00:00"/>
    <x v="0"/>
    <x v="0"/>
    <x v="0"/>
    <x v="0"/>
    <x v="0"/>
    <s v="3DD.0077A130D7"/>
  </r>
  <r>
    <x v="0"/>
    <x v="49"/>
    <d v="2025-04-22T00:00:00"/>
    <x v="1"/>
    <x v="1"/>
    <x v="1"/>
    <x v="1"/>
    <x v="1"/>
    <s v="3DD.007798A012"/>
  </r>
  <r>
    <x v="0"/>
    <x v="49"/>
    <d v="2025-04-22T00:00:00"/>
    <x v="1"/>
    <x v="1"/>
    <x v="1"/>
    <x v="1"/>
    <x v="1"/>
    <s v="3DD.0077A0E95F"/>
  </r>
  <r>
    <x v="0"/>
    <x v="49"/>
    <d v="2025-04-22T00:00:00"/>
    <x v="1"/>
    <x v="1"/>
    <x v="1"/>
    <x v="1"/>
    <x v="1"/>
    <s v="3DD.0077A1D2F6"/>
  </r>
  <r>
    <x v="0"/>
    <x v="49"/>
    <d v="2025-04-22T00:00:00"/>
    <x v="2"/>
    <x v="2"/>
    <x v="0"/>
    <x v="2"/>
    <x v="0"/>
    <s v="3DD.00779ECA0D"/>
  </r>
  <r>
    <x v="0"/>
    <x v="49"/>
    <d v="2025-04-22T00:00:00"/>
    <x v="2"/>
    <x v="2"/>
    <x v="0"/>
    <x v="2"/>
    <x v="0"/>
    <s v="3DD.00779ED93D"/>
  </r>
  <r>
    <x v="0"/>
    <x v="49"/>
    <d v="2025-04-22T00:00:00"/>
    <x v="0"/>
    <x v="0"/>
    <x v="0"/>
    <x v="0"/>
    <x v="0"/>
    <s v="3DD.0077A1B7D3"/>
  </r>
  <r>
    <x v="0"/>
    <x v="49"/>
    <d v="2025-04-23T00:00:00"/>
    <x v="2"/>
    <x v="2"/>
    <x v="0"/>
    <x v="2"/>
    <x v="0"/>
    <s v="3DD.00779F8130"/>
  </r>
  <r>
    <x v="0"/>
    <x v="50"/>
    <d v="2025-04-22T00:00:00"/>
    <x v="1"/>
    <x v="1"/>
    <x v="1"/>
    <x v="1"/>
    <x v="1"/>
    <s v="3DD.007797D5B0"/>
  </r>
  <r>
    <x v="0"/>
    <x v="50"/>
    <d v="2025-04-22T00:00:00"/>
    <x v="1"/>
    <x v="1"/>
    <x v="1"/>
    <x v="1"/>
    <x v="1"/>
    <s v="3DD.007798ADCF"/>
  </r>
  <r>
    <x v="0"/>
    <x v="50"/>
    <d v="2025-04-22T00:00:00"/>
    <x v="1"/>
    <x v="1"/>
    <x v="1"/>
    <x v="1"/>
    <x v="1"/>
    <s v="3DD.007798E6A3"/>
  </r>
  <r>
    <x v="0"/>
    <x v="50"/>
    <d v="2025-04-22T00:00:00"/>
    <x v="1"/>
    <x v="1"/>
    <x v="1"/>
    <x v="1"/>
    <x v="1"/>
    <s v="3DD.00779C338B"/>
  </r>
  <r>
    <x v="0"/>
    <x v="50"/>
    <d v="2025-04-22T00:00:00"/>
    <x v="1"/>
    <x v="1"/>
    <x v="1"/>
    <x v="1"/>
    <x v="1"/>
    <s v="3DD.00779EA2E1"/>
  </r>
  <r>
    <x v="0"/>
    <x v="50"/>
    <d v="2025-04-22T00:00:00"/>
    <x v="1"/>
    <x v="1"/>
    <x v="1"/>
    <x v="1"/>
    <x v="1"/>
    <s v="3DD.00779F33F1"/>
  </r>
  <r>
    <x v="0"/>
    <x v="50"/>
    <d v="2025-04-22T00:00:00"/>
    <x v="1"/>
    <x v="1"/>
    <x v="1"/>
    <x v="1"/>
    <x v="1"/>
    <s v="3DD.0077A0DBA7"/>
  </r>
  <r>
    <x v="0"/>
    <x v="50"/>
    <d v="2025-04-22T00:00:00"/>
    <x v="1"/>
    <x v="1"/>
    <x v="1"/>
    <x v="1"/>
    <x v="1"/>
    <s v="3DD.0077A170D3"/>
  </r>
  <r>
    <x v="0"/>
    <x v="50"/>
    <d v="2025-04-22T00:00:00"/>
    <x v="1"/>
    <x v="1"/>
    <x v="1"/>
    <x v="1"/>
    <x v="1"/>
    <s v="3DD.0077A1A0A7"/>
  </r>
  <r>
    <x v="0"/>
    <x v="50"/>
    <d v="2025-04-22T00:00:00"/>
    <x v="1"/>
    <x v="1"/>
    <x v="1"/>
    <x v="1"/>
    <x v="1"/>
    <s v="3DD.0077A26948"/>
  </r>
  <r>
    <x v="0"/>
    <x v="50"/>
    <d v="2025-04-22T00:00:00"/>
    <x v="1"/>
    <x v="1"/>
    <x v="1"/>
    <x v="1"/>
    <x v="1"/>
    <s v="3DD.0077AB9F40"/>
  </r>
  <r>
    <x v="0"/>
    <x v="50"/>
    <d v="2025-04-22T00:00:00"/>
    <x v="5"/>
    <x v="4"/>
    <x v="1"/>
    <x v="5"/>
    <x v="4"/>
    <s v="3DD.0077AB36A2"/>
  </r>
  <r>
    <x v="0"/>
    <x v="50"/>
    <d v="2025-04-22T00:00:00"/>
    <x v="6"/>
    <x v="5"/>
    <x v="1"/>
    <x v="6"/>
    <x v="5"/>
    <s v="3DD.007797FE33"/>
  </r>
  <r>
    <x v="0"/>
    <x v="50"/>
    <d v="2025-04-22T00:00:00"/>
    <x v="6"/>
    <x v="5"/>
    <x v="1"/>
    <x v="6"/>
    <x v="5"/>
    <s v="3DD.0077988CCF"/>
  </r>
  <r>
    <x v="0"/>
    <x v="50"/>
    <d v="2025-04-22T00:00:00"/>
    <x v="6"/>
    <x v="5"/>
    <x v="1"/>
    <x v="6"/>
    <x v="5"/>
    <s v="3DD.007798F80A"/>
  </r>
  <r>
    <x v="0"/>
    <x v="50"/>
    <d v="2025-04-22T00:00:00"/>
    <x v="6"/>
    <x v="5"/>
    <x v="1"/>
    <x v="6"/>
    <x v="5"/>
    <s v="3DD.0077AB7EF7"/>
  </r>
  <r>
    <x v="0"/>
    <x v="50"/>
    <d v="2025-04-22T00:00:00"/>
    <x v="6"/>
    <x v="5"/>
    <x v="1"/>
    <x v="6"/>
    <x v="5"/>
    <s v="3DD.0077AB9DE7"/>
  </r>
  <r>
    <x v="0"/>
    <x v="50"/>
    <d v="2025-04-22T00:00:00"/>
    <x v="2"/>
    <x v="2"/>
    <x v="0"/>
    <x v="2"/>
    <x v="0"/>
    <s v="3DD.00779F50F9"/>
  </r>
  <r>
    <x v="0"/>
    <x v="50"/>
    <d v="2025-04-22T00:00:00"/>
    <x v="2"/>
    <x v="2"/>
    <x v="0"/>
    <x v="2"/>
    <x v="0"/>
    <s v="3DD.00779F8807"/>
  </r>
  <r>
    <x v="0"/>
    <x v="50"/>
    <d v="2025-04-22T00:00:00"/>
    <x v="0"/>
    <x v="0"/>
    <x v="0"/>
    <x v="0"/>
    <x v="0"/>
    <s v="3DD.0077A1846C"/>
  </r>
  <r>
    <x v="0"/>
    <x v="50"/>
    <d v="2025-04-22T00:00:00"/>
    <x v="4"/>
    <x v="3"/>
    <x v="2"/>
    <x v="4"/>
    <x v="3"/>
    <s v="3DD.0077A15793"/>
  </r>
  <r>
    <x v="0"/>
    <x v="50"/>
    <d v="2025-04-23T00:00:00"/>
    <x v="1"/>
    <x v="1"/>
    <x v="1"/>
    <x v="1"/>
    <x v="1"/>
    <s v="3DD.007797FE59"/>
  </r>
  <r>
    <x v="0"/>
    <x v="50"/>
    <d v="2025-04-23T00:00:00"/>
    <x v="1"/>
    <x v="1"/>
    <x v="1"/>
    <x v="1"/>
    <x v="1"/>
    <s v="3DD.00779878FE"/>
  </r>
  <r>
    <x v="0"/>
    <x v="50"/>
    <d v="2025-04-23T00:00:00"/>
    <x v="1"/>
    <x v="1"/>
    <x v="1"/>
    <x v="1"/>
    <x v="1"/>
    <s v="3DD.007798D8BD"/>
  </r>
  <r>
    <x v="0"/>
    <x v="50"/>
    <d v="2025-04-23T00:00:00"/>
    <x v="1"/>
    <x v="1"/>
    <x v="1"/>
    <x v="1"/>
    <x v="1"/>
    <s v="3DD.007798E263"/>
  </r>
  <r>
    <x v="0"/>
    <x v="50"/>
    <d v="2025-04-23T00:00:00"/>
    <x v="1"/>
    <x v="1"/>
    <x v="1"/>
    <x v="1"/>
    <x v="1"/>
    <s v="3DD.00779E16ED"/>
  </r>
  <r>
    <x v="0"/>
    <x v="50"/>
    <d v="2025-04-23T00:00:00"/>
    <x v="1"/>
    <x v="1"/>
    <x v="1"/>
    <x v="1"/>
    <x v="1"/>
    <s v="3DD.0077A1C138"/>
  </r>
  <r>
    <x v="0"/>
    <x v="50"/>
    <d v="2025-04-23T00:00:00"/>
    <x v="5"/>
    <x v="4"/>
    <x v="1"/>
    <x v="5"/>
    <x v="4"/>
    <s v="3DD.007797CE14"/>
  </r>
  <r>
    <x v="0"/>
    <x v="50"/>
    <d v="2025-04-23T00:00:00"/>
    <x v="6"/>
    <x v="5"/>
    <x v="1"/>
    <x v="6"/>
    <x v="5"/>
    <s v="3DD.00779E24BD"/>
  </r>
  <r>
    <x v="0"/>
    <x v="51"/>
    <d v="2025-04-23T00:00:00"/>
    <x v="1"/>
    <x v="1"/>
    <x v="1"/>
    <x v="1"/>
    <x v="1"/>
    <s v="3DD.007797DA95"/>
  </r>
  <r>
    <x v="0"/>
    <x v="51"/>
    <d v="2025-04-23T00:00:00"/>
    <x v="1"/>
    <x v="1"/>
    <x v="1"/>
    <x v="1"/>
    <x v="1"/>
    <s v="3DD.0077981986"/>
  </r>
  <r>
    <x v="0"/>
    <x v="51"/>
    <d v="2025-04-23T00:00:00"/>
    <x v="1"/>
    <x v="1"/>
    <x v="1"/>
    <x v="1"/>
    <x v="1"/>
    <s v="3DD.0077982572"/>
  </r>
  <r>
    <x v="0"/>
    <x v="51"/>
    <d v="2025-04-23T00:00:00"/>
    <x v="1"/>
    <x v="1"/>
    <x v="1"/>
    <x v="1"/>
    <x v="1"/>
    <s v="3DD.0077989AD3"/>
  </r>
  <r>
    <x v="0"/>
    <x v="51"/>
    <d v="2025-04-23T00:00:00"/>
    <x v="1"/>
    <x v="1"/>
    <x v="1"/>
    <x v="1"/>
    <x v="1"/>
    <s v="3DD.007798B128"/>
  </r>
  <r>
    <x v="0"/>
    <x v="51"/>
    <d v="2025-04-23T00:00:00"/>
    <x v="1"/>
    <x v="1"/>
    <x v="1"/>
    <x v="1"/>
    <x v="1"/>
    <s v="3DD.007798B1EE"/>
  </r>
  <r>
    <x v="0"/>
    <x v="51"/>
    <d v="2025-04-23T00:00:00"/>
    <x v="1"/>
    <x v="1"/>
    <x v="1"/>
    <x v="1"/>
    <x v="1"/>
    <s v="3DD.00779C526B"/>
  </r>
  <r>
    <x v="0"/>
    <x v="51"/>
    <d v="2025-04-23T00:00:00"/>
    <x v="1"/>
    <x v="1"/>
    <x v="1"/>
    <x v="1"/>
    <x v="1"/>
    <s v="3DD.00779C8E49"/>
  </r>
  <r>
    <x v="0"/>
    <x v="51"/>
    <d v="2025-04-23T00:00:00"/>
    <x v="1"/>
    <x v="1"/>
    <x v="1"/>
    <x v="1"/>
    <x v="1"/>
    <s v="3DD.00779E17E1"/>
  </r>
  <r>
    <x v="0"/>
    <x v="51"/>
    <d v="2025-04-23T00:00:00"/>
    <x v="1"/>
    <x v="1"/>
    <x v="1"/>
    <x v="1"/>
    <x v="1"/>
    <s v="3DD.00779E7D56"/>
  </r>
  <r>
    <x v="0"/>
    <x v="51"/>
    <d v="2025-04-23T00:00:00"/>
    <x v="1"/>
    <x v="1"/>
    <x v="1"/>
    <x v="1"/>
    <x v="1"/>
    <s v="3DD.00779E8BB0"/>
  </r>
  <r>
    <x v="0"/>
    <x v="51"/>
    <d v="2025-04-23T00:00:00"/>
    <x v="1"/>
    <x v="1"/>
    <x v="1"/>
    <x v="1"/>
    <x v="1"/>
    <s v="3DD.0077A0DC2E"/>
  </r>
  <r>
    <x v="0"/>
    <x v="51"/>
    <d v="2025-04-23T00:00:00"/>
    <x v="1"/>
    <x v="1"/>
    <x v="1"/>
    <x v="1"/>
    <x v="1"/>
    <s v="3DD.0077A107AD"/>
  </r>
  <r>
    <x v="0"/>
    <x v="51"/>
    <d v="2025-04-23T00:00:00"/>
    <x v="1"/>
    <x v="1"/>
    <x v="1"/>
    <x v="1"/>
    <x v="1"/>
    <s v="3DD.0077A16947"/>
  </r>
  <r>
    <x v="0"/>
    <x v="51"/>
    <d v="2025-04-23T00:00:00"/>
    <x v="1"/>
    <x v="1"/>
    <x v="1"/>
    <x v="1"/>
    <x v="1"/>
    <s v="3DD.0077A1D6D4"/>
  </r>
  <r>
    <x v="0"/>
    <x v="51"/>
    <d v="2025-04-23T00:00:00"/>
    <x v="1"/>
    <x v="1"/>
    <x v="1"/>
    <x v="1"/>
    <x v="1"/>
    <s v="3DD.0077A1FA3E"/>
  </r>
  <r>
    <x v="0"/>
    <x v="51"/>
    <d v="2025-04-23T00:00:00"/>
    <x v="1"/>
    <x v="1"/>
    <x v="1"/>
    <x v="1"/>
    <x v="1"/>
    <s v="3DD.0077A20493"/>
  </r>
  <r>
    <x v="0"/>
    <x v="51"/>
    <d v="2025-04-23T00:00:00"/>
    <x v="1"/>
    <x v="1"/>
    <x v="1"/>
    <x v="1"/>
    <x v="1"/>
    <s v="3DD.0077A2480F"/>
  </r>
  <r>
    <x v="0"/>
    <x v="51"/>
    <d v="2025-04-23T00:00:00"/>
    <x v="1"/>
    <x v="1"/>
    <x v="1"/>
    <x v="1"/>
    <x v="1"/>
    <s v="3DD.0077A25C88"/>
  </r>
  <r>
    <x v="0"/>
    <x v="51"/>
    <d v="2025-04-23T00:00:00"/>
    <x v="1"/>
    <x v="1"/>
    <x v="1"/>
    <x v="1"/>
    <x v="1"/>
    <s v="3DD.0077AB4E76"/>
  </r>
  <r>
    <x v="0"/>
    <x v="51"/>
    <d v="2025-04-23T00:00:00"/>
    <x v="1"/>
    <x v="1"/>
    <x v="1"/>
    <x v="1"/>
    <x v="1"/>
    <s v="3DD.0077AB60AA"/>
  </r>
  <r>
    <x v="0"/>
    <x v="51"/>
    <d v="2025-04-23T00:00:00"/>
    <x v="5"/>
    <x v="4"/>
    <x v="1"/>
    <x v="5"/>
    <x v="4"/>
    <s v="3DD.007797D76D"/>
  </r>
  <r>
    <x v="0"/>
    <x v="51"/>
    <d v="2025-04-23T00:00:00"/>
    <x v="5"/>
    <x v="4"/>
    <x v="1"/>
    <x v="5"/>
    <x v="4"/>
    <s v="3DD.0077ABB778"/>
  </r>
  <r>
    <x v="0"/>
    <x v="51"/>
    <d v="2025-04-23T00:00:00"/>
    <x v="2"/>
    <x v="2"/>
    <x v="0"/>
    <x v="2"/>
    <x v="0"/>
    <s v="3DD.00779EBEE1"/>
  </r>
  <r>
    <x v="0"/>
    <x v="51"/>
    <d v="2025-04-23T00:00:00"/>
    <x v="2"/>
    <x v="2"/>
    <x v="0"/>
    <x v="2"/>
    <x v="0"/>
    <s v="3DD.00779EE873"/>
  </r>
  <r>
    <x v="0"/>
    <x v="51"/>
    <d v="2025-04-23T00:00:00"/>
    <x v="2"/>
    <x v="2"/>
    <x v="0"/>
    <x v="2"/>
    <x v="0"/>
    <s v="3DD.00779F5DD1"/>
  </r>
  <r>
    <x v="0"/>
    <x v="51"/>
    <d v="2025-04-23T00:00:00"/>
    <x v="2"/>
    <x v="2"/>
    <x v="0"/>
    <x v="2"/>
    <x v="0"/>
    <s v="3DD.00779F6EEE"/>
  </r>
  <r>
    <x v="0"/>
    <x v="51"/>
    <d v="2025-04-23T00:00:00"/>
    <x v="2"/>
    <x v="2"/>
    <x v="0"/>
    <x v="2"/>
    <x v="0"/>
    <s v="3DD.00779F972C"/>
  </r>
  <r>
    <x v="0"/>
    <x v="51"/>
    <d v="2025-04-23T00:00:00"/>
    <x v="0"/>
    <x v="0"/>
    <x v="0"/>
    <x v="0"/>
    <x v="0"/>
    <s v="3DD.0077A13AB7"/>
  </r>
  <r>
    <x v="0"/>
    <x v="51"/>
    <d v="2025-04-23T00:00:00"/>
    <x v="0"/>
    <x v="0"/>
    <x v="0"/>
    <x v="0"/>
    <x v="0"/>
    <s v="3DD.0077A16913"/>
  </r>
  <r>
    <x v="0"/>
    <x v="51"/>
    <d v="2025-04-23T00:00:00"/>
    <x v="4"/>
    <x v="3"/>
    <x v="2"/>
    <x v="4"/>
    <x v="3"/>
    <s v="3DD.0077A1FD72"/>
  </r>
  <r>
    <x v="0"/>
    <x v="51"/>
    <d v="2025-04-24T00:00:00"/>
    <x v="1"/>
    <x v="1"/>
    <x v="1"/>
    <x v="1"/>
    <x v="1"/>
    <s v="3DD.00779895F9"/>
  </r>
  <r>
    <x v="0"/>
    <x v="51"/>
    <d v="2025-04-24T00:00:00"/>
    <x v="1"/>
    <x v="1"/>
    <x v="1"/>
    <x v="1"/>
    <x v="1"/>
    <s v="3DD.007798DF11"/>
  </r>
  <r>
    <x v="0"/>
    <x v="51"/>
    <d v="2025-04-24T00:00:00"/>
    <x v="1"/>
    <x v="1"/>
    <x v="1"/>
    <x v="1"/>
    <x v="1"/>
    <s v="3DD.00779E18A1"/>
  </r>
  <r>
    <x v="0"/>
    <x v="51"/>
    <d v="2025-04-24T00:00:00"/>
    <x v="1"/>
    <x v="1"/>
    <x v="1"/>
    <x v="1"/>
    <x v="1"/>
    <s v="3DD.00779EC3E1"/>
  </r>
  <r>
    <x v="0"/>
    <x v="51"/>
    <d v="2025-04-24T00:00:00"/>
    <x v="1"/>
    <x v="1"/>
    <x v="1"/>
    <x v="1"/>
    <x v="1"/>
    <s v="3DD.0077A0DE08"/>
  </r>
  <r>
    <x v="0"/>
    <x v="51"/>
    <d v="2025-04-24T00:00:00"/>
    <x v="1"/>
    <x v="1"/>
    <x v="1"/>
    <x v="1"/>
    <x v="1"/>
    <s v="3DD.0077A16655"/>
  </r>
  <r>
    <x v="0"/>
    <x v="51"/>
    <d v="2025-04-24T00:00:00"/>
    <x v="1"/>
    <x v="1"/>
    <x v="1"/>
    <x v="1"/>
    <x v="1"/>
    <s v="3DD.0077ABBAD2"/>
  </r>
  <r>
    <x v="0"/>
    <x v="51"/>
    <d v="2025-04-24T00:00:00"/>
    <x v="5"/>
    <x v="4"/>
    <x v="1"/>
    <x v="5"/>
    <x v="4"/>
    <s v="3DD.0077AB83F6"/>
  </r>
  <r>
    <x v="0"/>
    <x v="51"/>
    <d v="2025-04-24T00:00:00"/>
    <x v="6"/>
    <x v="5"/>
    <x v="1"/>
    <x v="6"/>
    <x v="5"/>
    <s v="3DD.007798572A"/>
  </r>
  <r>
    <x v="0"/>
    <x v="51"/>
    <d v="2025-04-24T00:00:00"/>
    <x v="6"/>
    <x v="5"/>
    <x v="1"/>
    <x v="6"/>
    <x v="5"/>
    <s v="3DD.0077ABC998"/>
  </r>
  <r>
    <x v="0"/>
    <x v="51"/>
    <d v="2025-04-24T00:00:00"/>
    <x v="2"/>
    <x v="2"/>
    <x v="0"/>
    <x v="2"/>
    <x v="0"/>
    <s v="3DD.00779FBB01"/>
  </r>
  <r>
    <x v="0"/>
    <x v="52"/>
    <d v="2025-04-24T00:00:00"/>
    <x v="1"/>
    <x v="1"/>
    <x v="1"/>
    <x v="1"/>
    <x v="1"/>
    <s v="3DD.007797FE4D"/>
  </r>
  <r>
    <x v="0"/>
    <x v="52"/>
    <d v="2025-04-24T00:00:00"/>
    <x v="1"/>
    <x v="1"/>
    <x v="1"/>
    <x v="1"/>
    <x v="1"/>
    <s v="3DD.00779830BC"/>
  </r>
  <r>
    <x v="0"/>
    <x v="52"/>
    <d v="2025-04-24T00:00:00"/>
    <x v="1"/>
    <x v="1"/>
    <x v="1"/>
    <x v="1"/>
    <x v="1"/>
    <s v="3DD.0077988C79"/>
  </r>
  <r>
    <x v="0"/>
    <x v="52"/>
    <d v="2025-04-24T00:00:00"/>
    <x v="1"/>
    <x v="1"/>
    <x v="1"/>
    <x v="1"/>
    <x v="1"/>
    <s v="3DD.0077989103"/>
  </r>
  <r>
    <x v="0"/>
    <x v="52"/>
    <d v="2025-04-24T00:00:00"/>
    <x v="1"/>
    <x v="1"/>
    <x v="1"/>
    <x v="1"/>
    <x v="1"/>
    <s v="3DD.007798A085"/>
  </r>
  <r>
    <x v="0"/>
    <x v="52"/>
    <d v="2025-04-24T00:00:00"/>
    <x v="1"/>
    <x v="1"/>
    <x v="1"/>
    <x v="1"/>
    <x v="1"/>
    <s v="3DD.00779900D8"/>
  </r>
  <r>
    <x v="0"/>
    <x v="52"/>
    <d v="2025-04-24T00:00:00"/>
    <x v="1"/>
    <x v="1"/>
    <x v="1"/>
    <x v="1"/>
    <x v="1"/>
    <s v="3DD.00779C2F4F"/>
  </r>
  <r>
    <x v="0"/>
    <x v="52"/>
    <d v="2025-04-24T00:00:00"/>
    <x v="1"/>
    <x v="1"/>
    <x v="1"/>
    <x v="1"/>
    <x v="1"/>
    <s v="3DD.00779C388A"/>
  </r>
  <r>
    <x v="0"/>
    <x v="52"/>
    <d v="2025-04-24T00:00:00"/>
    <x v="1"/>
    <x v="1"/>
    <x v="1"/>
    <x v="1"/>
    <x v="1"/>
    <s v="3DD.00779C49D7"/>
  </r>
  <r>
    <x v="0"/>
    <x v="52"/>
    <d v="2025-04-24T00:00:00"/>
    <x v="1"/>
    <x v="1"/>
    <x v="1"/>
    <x v="1"/>
    <x v="1"/>
    <s v="3DD.00779C4B11"/>
  </r>
  <r>
    <x v="0"/>
    <x v="52"/>
    <d v="2025-04-24T00:00:00"/>
    <x v="1"/>
    <x v="1"/>
    <x v="1"/>
    <x v="1"/>
    <x v="1"/>
    <s v="3DD.00779C6EF8"/>
  </r>
  <r>
    <x v="0"/>
    <x v="52"/>
    <d v="2025-04-24T00:00:00"/>
    <x v="1"/>
    <x v="1"/>
    <x v="1"/>
    <x v="1"/>
    <x v="1"/>
    <s v="3DD.00779C9989"/>
  </r>
  <r>
    <x v="0"/>
    <x v="52"/>
    <d v="2025-04-24T00:00:00"/>
    <x v="1"/>
    <x v="1"/>
    <x v="1"/>
    <x v="1"/>
    <x v="1"/>
    <s v="3DD.00779E0F2A"/>
  </r>
  <r>
    <x v="0"/>
    <x v="52"/>
    <d v="2025-04-24T00:00:00"/>
    <x v="1"/>
    <x v="1"/>
    <x v="1"/>
    <x v="1"/>
    <x v="1"/>
    <s v="3DD.00779E7958"/>
  </r>
  <r>
    <x v="0"/>
    <x v="52"/>
    <d v="2025-04-24T00:00:00"/>
    <x v="1"/>
    <x v="1"/>
    <x v="1"/>
    <x v="1"/>
    <x v="1"/>
    <s v="3DD.00779E85FD"/>
  </r>
  <r>
    <x v="0"/>
    <x v="52"/>
    <d v="2025-04-24T00:00:00"/>
    <x v="1"/>
    <x v="1"/>
    <x v="1"/>
    <x v="1"/>
    <x v="1"/>
    <s v="3DD.00779EBB50"/>
  </r>
  <r>
    <x v="0"/>
    <x v="52"/>
    <d v="2025-04-24T00:00:00"/>
    <x v="1"/>
    <x v="1"/>
    <x v="1"/>
    <x v="1"/>
    <x v="1"/>
    <s v="3DD.00779F0CCD"/>
  </r>
  <r>
    <x v="0"/>
    <x v="52"/>
    <d v="2025-04-24T00:00:00"/>
    <x v="1"/>
    <x v="1"/>
    <x v="1"/>
    <x v="1"/>
    <x v="1"/>
    <s v="3DD.00779F0F5B"/>
  </r>
  <r>
    <x v="0"/>
    <x v="52"/>
    <d v="2025-04-24T00:00:00"/>
    <x v="1"/>
    <x v="1"/>
    <x v="1"/>
    <x v="1"/>
    <x v="1"/>
    <s v="3DD.00779F550D"/>
  </r>
  <r>
    <x v="0"/>
    <x v="52"/>
    <d v="2025-04-24T00:00:00"/>
    <x v="1"/>
    <x v="1"/>
    <x v="1"/>
    <x v="1"/>
    <x v="1"/>
    <s v="3DD.00779F5822"/>
  </r>
  <r>
    <x v="0"/>
    <x v="52"/>
    <d v="2025-04-24T00:00:00"/>
    <x v="1"/>
    <x v="1"/>
    <x v="1"/>
    <x v="1"/>
    <x v="1"/>
    <s v="3DD.00779F59CA"/>
  </r>
  <r>
    <x v="0"/>
    <x v="52"/>
    <d v="2025-04-24T00:00:00"/>
    <x v="1"/>
    <x v="1"/>
    <x v="1"/>
    <x v="1"/>
    <x v="1"/>
    <s v="3DD.00779F8937"/>
  </r>
  <r>
    <x v="0"/>
    <x v="52"/>
    <d v="2025-04-24T00:00:00"/>
    <x v="1"/>
    <x v="1"/>
    <x v="1"/>
    <x v="1"/>
    <x v="1"/>
    <s v="3DD.00779FC103"/>
  </r>
  <r>
    <x v="0"/>
    <x v="52"/>
    <d v="2025-04-24T00:00:00"/>
    <x v="1"/>
    <x v="1"/>
    <x v="1"/>
    <x v="1"/>
    <x v="1"/>
    <s v="3DD.0077A0BDF9"/>
  </r>
  <r>
    <x v="0"/>
    <x v="52"/>
    <d v="2025-04-24T00:00:00"/>
    <x v="1"/>
    <x v="1"/>
    <x v="1"/>
    <x v="1"/>
    <x v="1"/>
    <s v="3DD.0077A10381"/>
  </r>
  <r>
    <x v="0"/>
    <x v="52"/>
    <d v="2025-04-24T00:00:00"/>
    <x v="1"/>
    <x v="1"/>
    <x v="1"/>
    <x v="1"/>
    <x v="1"/>
    <s v="3DD.0077A106C5"/>
  </r>
  <r>
    <x v="0"/>
    <x v="52"/>
    <d v="2025-04-24T00:00:00"/>
    <x v="1"/>
    <x v="1"/>
    <x v="1"/>
    <x v="1"/>
    <x v="1"/>
    <s v="3DD.0077A16728"/>
  </r>
  <r>
    <x v="0"/>
    <x v="52"/>
    <d v="2025-04-24T00:00:00"/>
    <x v="1"/>
    <x v="1"/>
    <x v="1"/>
    <x v="1"/>
    <x v="1"/>
    <s v="3DD.0077A16FF9"/>
  </r>
  <r>
    <x v="0"/>
    <x v="52"/>
    <d v="2025-04-24T00:00:00"/>
    <x v="1"/>
    <x v="1"/>
    <x v="1"/>
    <x v="1"/>
    <x v="1"/>
    <s v="3DD.0077A1C27F"/>
  </r>
  <r>
    <x v="0"/>
    <x v="52"/>
    <d v="2025-04-24T00:00:00"/>
    <x v="1"/>
    <x v="1"/>
    <x v="1"/>
    <x v="1"/>
    <x v="1"/>
    <s v="3DD.0077A22164"/>
  </r>
  <r>
    <x v="0"/>
    <x v="52"/>
    <d v="2025-04-24T00:00:00"/>
    <x v="1"/>
    <x v="1"/>
    <x v="1"/>
    <x v="1"/>
    <x v="1"/>
    <s v="3DD.0077AB40E0"/>
  </r>
  <r>
    <x v="0"/>
    <x v="52"/>
    <d v="2025-04-24T00:00:00"/>
    <x v="1"/>
    <x v="1"/>
    <x v="1"/>
    <x v="1"/>
    <x v="1"/>
    <s v="3DD.0077AB967D"/>
  </r>
  <r>
    <x v="0"/>
    <x v="52"/>
    <d v="2025-04-24T00:00:00"/>
    <x v="5"/>
    <x v="4"/>
    <x v="1"/>
    <x v="5"/>
    <x v="4"/>
    <s v="3DD.007797DF39"/>
  </r>
  <r>
    <x v="0"/>
    <x v="52"/>
    <d v="2025-04-24T00:00:00"/>
    <x v="5"/>
    <x v="4"/>
    <x v="1"/>
    <x v="5"/>
    <x v="4"/>
    <s v="3DD.0077981850"/>
  </r>
  <r>
    <x v="0"/>
    <x v="52"/>
    <d v="2025-04-24T00:00:00"/>
    <x v="5"/>
    <x v="4"/>
    <x v="1"/>
    <x v="5"/>
    <x v="4"/>
    <s v="3DD.0077984F5A"/>
  </r>
  <r>
    <x v="0"/>
    <x v="52"/>
    <d v="2025-04-24T00:00:00"/>
    <x v="5"/>
    <x v="4"/>
    <x v="1"/>
    <x v="5"/>
    <x v="4"/>
    <s v="3DD.00779853AF"/>
  </r>
  <r>
    <x v="0"/>
    <x v="52"/>
    <d v="2025-04-24T00:00:00"/>
    <x v="5"/>
    <x v="4"/>
    <x v="1"/>
    <x v="5"/>
    <x v="4"/>
    <s v="3DD.007798568F"/>
  </r>
  <r>
    <x v="0"/>
    <x v="52"/>
    <d v="2025-04-24T00:00:00"/>
    <x v="5"/>
    <x v="4"/>
    <x v="1"/>
    <x v="5"/>
    <x v="4"/>
    <s v="3DD.0077AB439D"/>
  </r>
  <r>
    <x v="0"/>
    <x v="52"/>
    <d v="2025-04-24T00:00:00"/>
    <x v="6"/>
    <x v="5"/>
    <x v="1"/>
    <x v="6"/>
    <x v="5"/>
    <s v="3DD.0077982814"/>
  </r>
  <r>
    <x v="0"/>
    <x v="52"/>
    <d v="2025-04-24T00:00:00"/>
    <x v="6"/>
    <x v="5"/>
    <x v="1"/>
    <x v="6"/>
    <x v="5"/>
    <s v="3DD.0077AB8251"/>
  </r>
  <r>
    <x v="0"/>
    <x v="52"/>
    <d v="2025-04-24T00:00:00"/>
    <x v="2"/>
    <x v="2"/>
    <x v="0"/>
    <x v="2"/>
    <x v="0"/>
    <s v="3DD.0077984F68"/>
  </r>
  <r>
    <x v="0"/>
    <x v="52"/>
    <d v="2025-04-24T00:00:00"/>
    <x v="2"/>
    <x v="2"/>
    <x v="0"/>
    <x v="2"/>
    <x v="0"/>
    <s v="3DD.00779E191D"/>
  </r>
  <r>
    <x v="0"/>
    <x v="52"/>
    <d v="2025-04-24T00:00:00"/>
    <x v="2"/>
    <x v="2"/>
    <x v="0"/>
    <x v="2"/>
    <x v="0"/>
    <s v="3DD.00779E64EB"/>
  </r>
  <r>
    <x v="0"/>
    <x v="52"/>
    <d v="2025-04-24T00:00:00"/>
    <x v="2"/>
    <x v="2"/>
    <x v="0"/>
    <x v="2"/>
    <x v="0"/>
    <s v="3DD.00779E8E02"/>
  </r>
  <r>
    <x v="0"/>
    <x v="52"/>
    <d v="2025-04-24T00:00:00"/>
    <x v="2"/>
    <x v="2"/>
    <x v="0"/>
    <x v="2"/>
    <x v="0"/>
    <s v="3DD.00779EFFB8"/>
  </r>
  <r>
    <x v="0"/>
    <x v="52"/>
    <d v="2025-04-24T00:00:00"/>
    <x v="2"/>
    <x v="2"/>
    <x v="0"/>
    <x v="2"/>
    <x v="0"/>
    <s v="3DD.00779F1B3C"/>
  </r>
  <r>
    <x v="0"/>
    <x v="52"/>
    <d v="2025-04-24T00:00:00"/>
    <x v="2"/>
    <x v="2"/>
    <x v="0"/>
    <x v="2"/>
    <x v="0"/>
    <s v="3DD.00779F7575"/>
  </r>
  <r>
    <x v="0"/>
    <x v="52"/>
    <d v="2025-04-24T00:00:00"/>
    <x v="2"/>
    <x v="2"/>
    <x v="0"/>
    <x v="2"/>
    <x v="0"/>
    <s v="3DD.00779F9DDF"/>
  </r>
  <r>
    <x v="0"/>
    <x v="52"/>
    <d v="2025-04-24T00:00:00"/>
    <x v="0"/>
    <x v="0"/>
    <x v="0"/>
    <x v="0"/>
    <x v="0"/>
    <s v="3DD.0077A130FC"/>
  </r>
  <r>
    <x v="0"/>
    <x v="52"/>
    <d v="2025-04-24T00:00:00"/>
    <x v="0"/>
    <x v="0"/>
    <x v="0"/>
    <x v="0"/>
    <x v="0"/>
    <s v="3DD.0077A162A8"/>
  </r>
  <r>
    <x v="0"/>
    <x v="52"/>
    <d v="2025-04-24T00:00:00"/>
    <x v="3"/>
    <x v="3"/>
    <x v="2"/>
    <x v="3"/>
    <x v="2"/>
    <s v="3DD.0077A1F593"/>
  </r>
  <r>
    <x v="0"/>
    <x v="52"/>
    <d v="2025-04-24T00:00:00"/>
    <x v="3"/>
    <x v="3"/>
    <x v="2"/>
    <x v="3"/>
    <x v="2"/>
    <s v="3DD.0077A230B8"/>
  </r>
  <r>
    <x v="0"/>
    <x v="52"/>
    <d v="2025-04-25T00:00:00"/>
    <x v="1"/>
    <x v="1"/>
    <x v="1"/>
    <x v="1"/>
    <x v="1"/>
    <s v="3DD.00779C40DA"/>
  </r>
  <r>
    <x v="0"/>
    <x v="52"/>
    <d v="2025-04-25T00:00:00"/>
    <x v="1"/>
    <x v="1"/>
    <x v="1"/>
    <x v="1"/>
    <x v="1"/>
    <s v="3DD.0077A13247"/>
  </r>
  <r>
    <x v="0"/>
    <x v="52"/>
    <d v="2025-04-25T00:00:00"/>
    <x v="1"/>
    <x v="1"/>
    <x v="1"/>
    <x v="1"/>
    <x v="1"/>
    <s v="3DD.0077A14FCD"/>
  </r>
  <r>
    <x v="0"/>
    <x v="52"/>
    <d v="2025-04-25T00:00:00"/>
    <x v="1"/>
    <x v="1"/>
    <x v="1"/>
    <x v="1"/>
    <x v="1"/>
    <s v="3DD.0077A1B3CA"/>
  </r>
  <r>
    <x v="0"/>
    <x v="52"/>
    <d v="2025-04-25T00:00:00"/>
    <x v="6"/>
    <x v="5"/>
    <x v="1"/>
    <x v="6"/>
    <x v="5"/>
    <s v="3DD.0077AB435E"/>
  </r>
  <r>
    <x v="0"/>
    <x v="52"/>
    <d v="2025-04-25T00:00:00"/>
    <x v="2"/>
    <x v="2"/>
    <x v="0"/>
    <x v="2"/>
    <x v="0"/>
    <s v="3DD.00779E32E9"/>
  </r>
  <r>
    <x v="0"/>
    <x v="52"/>
    <d v="2025-04-26T00:00:00"/>
    <x v="1"/>
    <x v="1"/>
    <x v="1"/>
    <x v="1"/>
    <x v="1"/>
    <s v="3DD.00779C6BEA"/>
  </r>
  <r>
    <x v="0"/>
    <x v="52"/>
    <d v="2025-04-26T00:00:00"/>
    <x v="1"/>
    <x v="1"/>
    <x v="1"/>
    <x v="1"/>
    <x v="1"/>
    <s v="3DD.00779C7F5A"/>
  </r>
  <r>
    <x v="0"/>
    <x v="52"/>
    <d v="2025-04-26T00:00:00"/>
    <x v="1"/>
    <x v="1"/>
    <x v="1"/>
    <x v="1"/>
    <x v="1"/>
    <s v="3DD.00779EB150"/>
  </r>
  <r>
    <x v="0"/>
    <x v="52"/>
    <d v="2025-04-26T00:00:00"/>
    <x v="1"/>
    <x v="1"/>
    <x v="1"/>
    <x v="1"/>
    <x v="1"/>
    <s v="3DD.00779F392C"/>
  </r>
  <r>
    <x v="0"/>
    <x v="52"/>
    <d v="2025-04-26T00:00:00"/>
    <x v="1"/>
    <x v="1"/>
    <x v="1"/>
    <x v="1"/>
    <x v="1"/>
    <s v="3DD.0077A0F863"/>
  </r>
  <r>
    <x v="0"/>
    <x v="52"/>
    <d v="2025-04-27T00:00:00"/>
    <x v="1"/>
    <x v="1"/>
    <x v="1"/>
    <x v="1"/>
    <x v="1"/>
    <s v="3DD.00779C70D0"/>
  </r>
  <r>
    <x v="0"/>
    <x v="52"/>
    <d v="2025-04-28T00:00:00"/>
    <x v="2"/>
    <x v="2"/>
    <x v="0"/>
    <x v="2"/>
    <x v="0"/>
    <s v="3DD.00779E1597"/>
  </r>
  <r>
    <x v="0"/>
    <x v="53"/>
    <d v="2025-04-25T00:00:00"/>
    <x v="1"/>
    <x v="1"/>
    <x v="1"/>
    <x v="1"/>
    <x v="1"/>
    <s v="3DD.003D309673"/>
  </r>
  <r>
    <x v="0"/>
    <x v="53"/>
    <d v="2025-04-25T00:00:00"/>
    <x v="1"/>
    <x v="1"/>
    <x v="1"/>
    <x v="1"/>
    <x v="1"/>
    <s v="3DD.007797FE6E"/>
  </r>
  <r>
    <x v="0"/>
    <x v="53"/>
    <d v="2025-04-25T00:00:00"/>
    <x v="1"/>
    <x v="1"/>
    <x v="1"/>
    <x v="1"/>
    <x v="1"/>
    <s v="3DD.0077980A0A"/>
  </r>
  <r>
    <x v="0"/>
    <x v="53"/>
    <d v="2025-04-25T00:00:00"/>
    <x v="1"/>
    <x v="1"/>
    <x v="1"/>
    <x v="1"/>
    <x v="1"/>
    <s v="3DD.00779832A9"/>
  </r>
  <r>
    <x v="0"/>
    <x v="53"/>
    <d v="2025-04-25T00:00:00"/>
    <x v="1"/>
    <x v="1"/>
    <x v="1"/>
    <x v="1"/>
    <x v="1"/>
    <s v="3DD.00779896FA"/>
  </r>
  <r>
    <x v="0"/>
    <x v="53"/>
    <d v="2025-04-25T00:00:00"/>
    <x v="1"/>
    <x v="1"/>
    <x v="1"/>
    <x v="1"/>
    <x v="1"/>
    <s v="3DD.007798F28E"/>
  </r>
  <r>
    <x v="0"/>
    <x v="53"/>
    <d v="2025-04-25T00:00:00"/>
    <x v="1"/>
    <x v="1"/>
    <x v="1"/>
    <x v="1"/>
    <x v="1"/>
    <s v="3DD.00779C3FFE"/>
  </r>
  <r>
    <x v="0"/>
    <x v="53"/>
    <d v="2025-04-25T00:00:00"/>
    <x v="1"/>
    <x v="1"/>
    <x v="1"/>
    <x v="1"/>
    <x v="1"/>
    <s v="3DD.00779C4D51"/>
  </r>
  <r>
    <x v="0"/>
    <x v="53"/>
    <d v="2025-04-25T00:00:00"/>
    <x v="1"/>
    <x v="1"/>
    <x v="1"/>
    <x v="1"/>
    <x v="1"/>
    <s v="3DD.00779C5821"/>
  </r>
  <r>
    <x v="0"/>
    <x v="53"/>
    <d v="2025-04-25T00:00:00"/>
    <x v="1"/>
    <x v="1"/>
    <x v="1"/>
    <x v="1"/>
    <x v="1"/>
    <s v="3DD.00779C7D48"/>
  </r>
  <r>
    <x v="0"/>
    <x v="53"/>
    <d v="2025-04-25T00:00:00"/>
    <x v="1"/>
    <x v="1"/>
    <x v="1"/>
    <x v="1"/>
    <x v="1"/>
    <s v="3DD.00779D0575"/>
  </r>
  <r>
    <x v="0"/>
    <x v="53"/>
    <d v="2025-04-25T00:00:00"/>
    <x v="1"/>
    <x v="1"/>
    <x v="1"/>
    <x v="1"/>
    <x v="1"/>
    <s v="3DD.00779DAFD9"/>
  </r>
  <r>
    <x v="0"/>
    <x v="53"/>
    <d v="2025-04-25T00:00:00"/>
    <x v="1"/>
    <x v="1"/>
    <x v="1"/>
    <x v="1"/>
    <x v="1"/>
    <s v="3DD.00779E2752"/>
  </r>
  <r>
    <x v="0"/>
    <x v="53"/>
    <d v="2025-04-25T00:00:00"/>
    <x v="1"/>
    <x v="1"/>
    <x v="1"/>
    <x v="1"/>
    <x v="1"/>
    <s v="3DD.00779E922F"/>
  </r>
  <r>
    <x v="0"/>
    <x v="53"/>
    <d v="2025-04-25T00:00:00"/>
    <x v="1"/>
    <x v="1"/>
    <x v="1"/>
    <x v="1"/>
    <x v="1"/>
    <s v="3DD.00779EE0DB"/>
  </r>
  <r>
    <x v="0"/>
    <x v="53"/>
    <d v="2025-04-25T00:00:00"/>
    <x v="1"/>
    <x v="1"/>
    <x v="1"/>
    <x v="1"/>
    <x v="1"/>
    <s v="3DD.00779F19CB"/>
  </r>
  <r>
    <x v="0"/>
    <x v="53"/>
    <d v="2025-04-25T00:00:00"/>
    <x v="1"/>
    <x v="1"/>
    <x v="1"/>
    <x v="1"/>
    <x v="1"/>
    <s v="3DD.00779F2B27"/>
  </r>
  <r>
    <x v="0"/>
    <x v="53"/>
    <d v="2025-04-25T00:00:00"/>
    <x v="1"/>
    <x v="1"/>
    <x v="1"/>
    <x v="1"/>
    <x v="1"/>
    <s v="3DD.00779F68DD"/>
  </r>
  <r>
    <x v="0"/>
    <x v="53"/>
    <d v="2025-04-25T00:00:00"/>
    <x v="1"/>
    <x v="1"/>
    <x v="1"/>
    <x v="1"/>
    <x v="1"/>
    <s v="3DD.0077A10602"/>
  </r>
  <r>
    <x v="0"/>
    <x v="53"/>
    <d v="2025-04-25T00:00:00"/>
    <x v="1"/>
    <x v="1"/>
    <x v="1"/>
    <x v="1"/>
    <x v="1"/>
    <s v="3DD.0077A13B7B"/>
  </r>
  <r>
    <x v="0"/>
    <x v="53"/>
    <d v="2025-04-25T00:00:00"/>
    <x v="1"/>
    <x v="1"/>
    <x v="1"/>
    <x v="1"/>
    <x v="1"/>
    <s v="3DD.0077A148B9"/>
  </r>
  <r>
    <x v="0"/>
    <x v="53"/>
    <d v="2025-04-25T00:00:00"/>
    <x v="1"/>
    <x v="1"/>
    <x v="1"/>
    <x v="1"/>
    <x v="1"/>
    <s v="3DD.0077A15684"/>
  </r>
  <r>
    <x v="0"/>
    <x v="53"/>
    <d v="2025-04-25T00:00:00"/>
    <x v="1"/>
    <x v="1"/>
    <x v="1"/>
    <x v="1"/>
    <x v="1"/>
    <s v="3DD.0077A183D8"/>
  </r>
  <r>
    <x v="0"/>
    <x v="53"/>
    <d v="2025-04-25T00:00:00"/>
    <x v="1"/>
    <x v="1"/>
    <x v="1"/>
    <x v="1"/>
    <x v="1"/>
    <s v="3DD.0077A1C385"/>
  </r>
  <r>
    <x v="0"/>
    <x v="53"/>
    <d v="2025-04-25T00:00:00"/>
    <x v="1"/>
    <x v="1"/>
    <x v="1"/>
    <x v="1"/>
    <x v="1"/>
    <s v="3DD.0077A21F69"/>
  </r>
  <r>
    <x v="0"/>
    <x v="53"/>
    <d v="2025-04-25T00:00:00"/>
    <x v="1"/>
    <x v="1"/>
    <x v="1"/>
    <x v="1"/>
    <x v="1"/>
    <s v="3DD.0077ABB858"/>
  </r>
  <r>
    <x v="0"/>
    <x v="53"/>
    <d v="2025-04-25T00:00:00"/>
    <x v="5"/>
    <x v="4"/>
    <x v="1"/>
    <x v="5"/>
    <x v="4"/>
    <s v="3DD.0077ABF9D7"/>
  </r>
  <r>
    <x v="0"/>
    <x v="53"/>
    <d v="2025-04-25T00:00:00"/>
    <x v="6"/>
    <x v="5"/>
    <x v="1"/>
    <x v="6"/>
    <x v="5"/>
    <s v="3DD.0077986D75"/>
  </r>
  <r>
    <x v="0"/>
    <x v="53"/>
    <d v="2025-04-25T00:00:00"/>
    <x v="6"/>
    <x v="5"/>
    <x v="1"/>
    <x v="6"/>
    <x v="5"/>
    <s v="3DD.0077AB3C95"/>
  </r>
  <r>
    <x v="0"/>
    <x v="53"/>
    <d v="2025-04-25T00:00:00"/>
    <x v="2"/>
    <x v="2"/>
    <x v="0"/>
    <x v="2"/>
    <x v="0"/>
    <s v="3DD.00779E6A85"/>
  </r>
  <r>
    <x v="0"/>
    <x v="53"/>
    <d v="2025-04-25T00:00:00"/>
    <x v="2"/>
    <x v="2"/>
    <x v="0"/>
    <x v="2"/>
    <x v="0"/>
    <s v="3DD.00779ECE6F"/>
  </r>
  <r>
    <x v="0"/>
    <x v="53"/>
    <d v="2025-04-25T00:00:00"/>
    <x v="2"/>
    <x v="2"/>
    <x v="0"/>
    <x v="2"/>
    <x v="0"/>
    <s v="3DD.00779F018B"/>
  </r>
  <r>
    <x v="0"/>
    <x v="53"/>
    <d v="2025-04-25T00:00:00"/>
    <x v="2"/>
    <x v="2"/>
    <x v="0"/>
    <x v="2"/>
    <x v="0"/>
    <s v="3DD.00779F1294"/>
  </r>
  <r>
    <x v="0"/>
    <x v="53"/>
    <d v="2025-04-25T00:00:00"/>
    <x v="2"/>
    <x v="2"/>
    <x v="0"/>
    <x v="2"/>
    <x v="0"/>
    <s v="3DD.00779F2F5C"/>
  </r>
  <r>
    <x v="0"/>
    <x v="53"/>
    <d v="2025-04-25T00:00:00"/>
    <x v="2"/>
    <x v="2"/>
    <x v="0"/>
    <x v="2"/>
    <x v="0"/>
    <s v="3DD.0077ABC3BA"/>
  </r>
  <r>
    <x v="0"/>
    <x v="53"/>
    <d v="2025-04-25T00:00:00"/>
    <x v="0"/>
    <x v="0"/>
    <x v="0"/>
    <x v="0"/>
    <x v="0"/>
    <s v="3DD.00779C2F81"/>
  </r>
  <r>
    <x v="0"/>
    <x v="53"/>
    <d v="2025-04-25T00:00:00"/>
    <x v="0"/>
    <x v="0"/>
    <x v="0"/>
    <x v="0"/>
    <x v="0"/>
    <s v="3DD.0077A0B2E6"/>
  </r>
  <r>
    <x v="0"/>
    <x v="53"/>
    <d v="2025-04-25T00:00:00"/>
    <x v="4"/>
    <x v="3"/>
    <x v="2"/>
    <x v="4"/>
    <x v="3"/>
    <s v="3DD.0077A1805D"/>
  </r>
  <r>
    <x v="0"/>
    <x v="53"/>
    <d v="2025-04-25T00:00:00"/>
    <x v="4"/>
    <x v="3"/>
    <x v="2"/>
    <x v="4"/>
    <x v="3"/>
    <s v="3DD.0077A19CB8"/>
  </r>
  <r>
    <x v="0"/>
    <x v="53"/>
    <d v="2025-04-25T00:00:00"/>
    <x v="4"/>
    <x v="3"/>
    <x v="2"/>
    <x v="4"/>
    <x v="3"/>
    <s v="3DD.0077A25A3E"/>
  </r>
  <r>
    <x v="0"/>
    <x v="53"/>
    <d v="2025-04-26T00:00:00"/>
    <x v="1"/>
    <x v="1"/>
    <x v="1"/>
    <x v="1"/>
    <x v="1"/>
    <s v="3DD.0077988B22"/>
  </r>
  <r>
    <x v="0"/>
    <x v="53"/>
    <d v="2025-04-26T00:00:00"/>
    <x v="1"/>
    <x v="1"/>
    <x v="1"/>
    <x v="1"/>
    <x v="1"/>
    <s v="3DD.0077989ADA"/>
  </r>
  <r>
    <x v="0"/>
    <x v="53"/>
    <d v="2025-04-26T00:00:00"/>
    <x v="1"/>
    <x v="1"/>
    <x v="1"/>
    <x v="1"/>
    <x v="1"/>
    <s v="3DD.007798B658"/>
  </r>
  <r>
    <x v="0"/>
    <x v="53"/>
    <d v="2025-04-26T00:00:00"/>
    <x v="1"/>
    <x v="1"/>
    <x v="1"/>
    <x v="1"/>
    <x v="1"/>
    <s v="3DD.00779C553B"/>
  </r>
  <r>
    <x v="0"/>
    <x v="53"/>
    <d v="2025-04-26T00:00:00"/>
    <x v="1"/>
    <x v="1"/>
    <x v="1"/>
    <x v="1"/>
    <x v="1"/>
    <s v="3DD.00779C8204"/>
  </r>
  <r>
    <x v="0"/>
    <x v="53"/>
    <d v="2025-04-26T00:00:00"/>
    <x v="1"/>
    <x v="1"/>
    <x v="1"/>
    <x v="1"/>
    <x v="1"/>
    <s v="3DD.00779DC9A4"/>
  </r>
  <r>
    <x v="0"/>
    <x v="53"/>
    <d v="2025-04-26T00:00:00"/>
    <x v="1"/>
    <x v="1"/>
    <x v="1"/>
    <x v="1"/>
    <x v="1"/>
    <s v="3DD.00779F6D22"/>
  </r>
  <r>
    <x v="0"/>
    <x v="53"/>
    <d v="2025-04-26T00:00:00"/>
    <x v="1"/>
    <x v="1"/>
    <x v="1"/>
    <x v="1"/>
    <x v="1"/>
    <s v="3DD.00779FDF17"/>
  </r>
  <r>
    <x v="0"/>
    <x v="53"/>
    <d v="2025-04-26T00:00:00"/>
    <x v="1"/>
    <x v="1"/>
    <x v="1"/>
    <x v="1"/>
    <x v="1"/>
    <s v="3DD.0077A0B3E1"/>
  </r>
  <r>
    <x v="0"/>
    <x v="53"/>
    <d v="2025-04-26T00:00:00"/>
    <x v="1"/>
    <x v="1"/>
    <x v="1"/>
    <x v="1"/>
    <x v="1"/>
    <s v="3DD.0077A0CCED"/>
  </r>
  <r>
    <x v="0"/>
    <x v="53"/>
    <d v="2025-04-26T00:00:00"/>
    <x v="1"/>
    <x v="1"/>
    <x v="1"/>
    <x v="1"/>
    <x v="1"/>
    <s v="3DD.0077A110EE"/>
  </r>
  <r>
    <x v="0"/>
    <x v="53"/>
    <d v="2025-04-26T00:00:00"/>
    <x v="1"/>
    <x v="1"/>
    <x v="1"/>
    <x v="1"/>
    <x v="1"/>
    <s v="3DD.0077A130DC"/>
  </r>
  <r>
    <x v="0"/>
    <x v="53"/>
    <d v="2025-04-26T00:00:00"/>
    <x v="1"/>
    <x v="1"/>
    <x v="1"/>
    <x v="1"/>
    <x v="1"/>
    <s v="3DD.0077A17DBE"/>
  </r>
  <r>
    <x v="0"/>
    <x v="53"/>
    <d v="2025-04-26T00:00:00"/>
    <x v="6"/>
    <x v="5"/>
    <x v="1"/>
    <x v="6"/>
    <x v="5"/>
    <s v="3DD.0077987090"/>
  </r>
  <r>
    <x v="0"/>
    <x v="53"/>
    <d v="2025-04-26T00:00:00"/>
    <x v="6"/>
    <x v="5"/>
    <x v="1"/>
    <x v="6"/>
    <x v="5"/>
    <s v="3DD.007798D149"/>
  </r>
  <r>
    <x v="0"/>
    <x v="53"/>
    <d v="2025-04-26T00:00:00"/>
    <x v="6"/>
    <x v="5"/>
    <x v="1"/>
    <x v="6"/>
    <x v="5"/>
    <s v="3DD.0077AB6F0A"/>
  </r>
  <r>
    <x v="0"/>
    <x v="53"/>
    <d v="2025-04-26T00:00:00"/>
    <x v="0"/>
    <x v="0"/>
    <x v="0"/>
    <x v="0"/>
    <x v="0"/>
    <s v="3DD.0077A1B899"/>
  </r>
  <r>
    <x v="0"/>
    <x v="53"/>
    <d v="2025-04-26T00:00:00"/>
    <x v="4"/>
    <x v="3"/>
    <x v="2"/>
    <x v="4"/>
    <x v="3"/>
    <s v="3DD.0077A1DCAA"/>
  </r>
  <r>
    <x v="0"/>
    <x v="53"/>
    <d v="2025-04-27T00:00:00"/>
    <x v="1"/>
    <x v="1"/>
    <x v="1"/>
    <x v="1"/>
    <x v="1"/>
    <s v="3DD.0077989DCC"/>
  </r>
  <r>
    <x v="0"/>
    <x v="53"/>
    <d v="2025-04-28T00:00:00"/>
    <x v="1"/>
    <x v="1"/>
    <x v="1"/>
    <x v="1"/>
    <x v="1"/>
    <s v="3DD.0077A1B89D"/>
  </r>
  <r>
    <x v="0"/>
    <x v="53"/>
    <d v="2025-04-28T00:00:00"/>
    <x v="1"/>
    <x v="1"/>
    <x v="1"/>
    <x v="1"/>
    <x v="1"/>
    <s v="3DD.0077A2154F"/>
  </r>
  <r>
    <x v="0"/>
    <x v="53"/>
    <d v="2025-04-28T00:00:00"/>
    <x v="2"/>
    <x v="2"/>
    <x v="0"/>
    <x v="2"/>
    <x v="0"/>
    <s v="3DD.00779E4626"/>
  </r>
  <r>
    <x v="0"/>
    <x v="53"/>
    <d v="2025-05-16T00:00:00"/>
    <x v="0"/>
    <x v="0"/>
    <x v="0"/>
    <x v="0"/>
    <x v="0"/>
    <s v="3DD.00779C5397"/>
  </r>
  <r>
    <x v="0"/>
    <x v="54"/>
    <d v="2025-04-26T00:00:00"/>
    <x v="1"/>
    <x v="1"/>
    <x v="1"/>
    <x v="1"/>
    <x v="1"/>
    <s v="3DD.00779814D4"/>
  </r>
  <r>
    <x v="0"/>
    <x v="54"/>
    <d v="2025-04-26T00:00:00"/>
    <x v="1"/>
    <x v="1"/>
    <x v="1"/>
    <x v="1"/>
    <x v="1"/>
    <s v="3DD.00779865AF"/>
  </r>
  <r>
    <x v="0"/>
    <x v="54"/>
    <d v="2025-04-26T00:00:00"/>
    <x v="1"/>
    <x v="1"/>
    <x v="1"/>
    <x v="1"/>
    <x v="1"/>
    <s v="3DD.0077986E88"/>
  </r>
  <r>
    <x v="0"/>
    <x v="54"/>
    <d v="2025-04-26T00:00:00"/>
    <x v="1"/>
    <x v="1"/>
    <x v="1"/>
    <x v="1"/>
    <x v="1"/>
    <s v="3DD.0077986F30"/>
  </r>
  <r>
    <x v="0"/>
    <x v="54"/>
    <d v="2025-04-26T00:00:00"/>
    <x v="1"/>
    <x v="1"/>
    <x v="1"/>
    <x v="1"/>
    <x v="1"/>
    <s v="3DD.0077987582"/>
  </r>
  <r>
    <x v="0"/>
    <x v="54"/>
    <d v="2025-04-26T00:00:00"/>
    <x v="1"/>
    <x v="1"/>
    <x v="1"/>
    <x v="1"/>
    <x v="1"/>
    <s v="3DD.0077988137"/>
  </r>
  <r>
    <x v="0"/>
    <x v="54"/>
    <d v="2025-04-26T00:00:00"/>
    <x v="1"/>
    <x v="1"/>
    <x v="1"/>
    <x v="1"/>
    <x v="1"/>
    <s v="3DD.007798901C"/>
  </r>
  <r>
    <x v="0"/>
    <x v="54"/>
    <d v="2025-04-26T00:00:00"/>
    <x v="1"/>
    <x v="1"/>
    <x v="1"/>
    <x v="1"/>
    <x v="1"/>
    <s v="3DD.0077989CA0"/>
  </r>
  <r>
    <x v="0"/>
    <x v="54"/>
    <d v="2025-04-26T00:00:00"/>
    <x v="1"/>
    <x v="1"/>
    <x v="1"/>
    <x v="1"/>
    <x v="1"/>
    <s v="3DD.0077989E1E"/>
  </r>
  <r>
    <x v="0"/>
    <x v="54"/>
    <d v="2025-04-26T00:00:00"/>
    <x v="1"/>
    <x v="1"/>
    <x v="1"/>
    <x v="1"/>
    <x v="1"/>
    <s v="3DD.007798DA89"/>
  </r>
  <r>
    <x v="0"/>
    <x v="54"/>
    <d v="2025-04-26T00:00:00"/>
    <x v="1"/>
    <x v="1"/>
    <x v="1"/>
    <x v="1"/>
    <x v="1"/>
    <s v="3DD.00779C7286"/>
  </r>
  <r>
    <x v="0"/>
    <x v="54"/>
    <d v="2025-04-26T00:00:00"/>
    <x v="1"/>
    <x v="1"/>
    <x v="1"/>
    <x v="1"/>
    <x v="1"/>
    <s v="3DD.00779C78BE"/>
  </r>
  <r>
    <x v="0"/>
    <x v="54"/>
    <d v="2025-04-26T00:00:00"/>
    <x v="1"/>
    <x v="1"/>
    <x v="1"/>
    <x v="1"/>
    <x v="1"/>
    <s v="3DD.00779C9206"/>
  </r>
  <r>
    <x v="0"/>
    <x v="54"/>
    <d v="2025-04-26T00:00:00"/>
    <x v="1"/>
    <x v="1"/>
    <x v="1"/>
    <x v="1"/>
    <x v="1"/>
    <s v="3DD.00779CAC68"/>
  </r>
  <r>
    <x v="0"/>
    <x v="54"/>
    <d v="2025-04-26T00:00:00"/>
    <x v="1"/>
    <x v="1"/>
    <x v="1"/>
    <x v="1"/>
    <x v="1"/>
    <s v="3DD.00779DC995"/>
  </r>
  <r>
    <x v="0"/>
    <x v="54"/>
    <d v="2025-04-26T00:00:00"/>
    <x v="1"/>
    <x v="1"/>
    <x v="1"/>
    <x v="1"/>
    <x v="1"/>
    <s v="3DD.00779E4053"/>
  </r>
  <r>
    <x v="0"/>
    <x v="54"/>
    <d v="2025-04-26T00:00:00"/>
    <x v="1"/>
    <x v="1"/>
    <x v="1"/>
    <x v="1"/>
    <x v="1"/>
    <s v="3DD.00779E493D"/>
  </r>
  <r>
    <x v="0"/>
    <x v="54"/>
    <d v="2025-04-26T00:00:00"/>
    <x v="1"/>
    <x v="1"/>
    <x v="1"/>
    <x v="1"/>
    <x v="1"/>
    <s v="3DD.00779E5A29"/>
  </r>
  <r>
    <x v="0"/>
    <x v="54"/>
    <d v="2025-04-26T00:00:00"/>
    <x v="1"/>
    <x v="1"/>
    <x v="1"/>
    <x v="1"/>
    <x v="1"/>
    <s v="3DD.00779EB102"/>
  </r>
  <r>
    <x v="0"/>
    <x v="54"/>
    <d v="2025-04-26T00:00:00"/>
    <x v="1"/>
    <x v="1"/>
    <x v="1"/>
    <x v="1"/>
    <x v="1"/>
    <s v="3DD.00779EB22D"/>
  </r>
  <r>
    <x v="0"/>
    <x v="54"/>
    <d v="2025-04-26T00:00:00"/>
    <x v="1"/>
    <x v="1"/>
    <x v="1"/>
    <x v="1"/>
    <x v="1"/>
    <s v="3DD.00779EBA02"/>
  </r>
  <r>
    <x v="0"/>
    <x v="54"/>
    <d v="2025-04-26T00:00:00"/>
    <x v="1"/>
    <x v="1"/>
    <x v="1"/>
    <x v="1"/>
    <x v="1"/>
    <s v="3DD.00779EBFAB"/>
  </r>
  <r>
    <x v="0"/>
    <x v="54"/>
    <d v="2025-04-26T00:00:00"/>
    <x v="1"/>
    <x v="1"/>
    <x v="1"/>
    <x v="1"/>
    <x v="1"/>
    <s v="3DD.00779ECF06"/>
  </r>
  <r>
    <x v="0"/>
    <x v="54"/>
    <d v="2025-04-26T00:00:00"/>
    <x v="1"/>
    <x v="1"/>
    <x v="1"/>
    <x v="1"/>
    <x v="1"/>
    <s v="3DD.00779F0298"/>
  </r>
  <r>
    <x v="0"/>
    <x v="54"/>
    <d v="2025-04-26T00:00:00"/>
    <x v="1"/>
    <x v="1"/>
    <x v="1"/>
    <x v="1"/>
    <x v="1"/>
    <s v="3DD.00779F108A"/>
  </r>
  <r>
    <x v="0"/>
    <x v="54"/>
    <d v="2025-04-26T00:00:00"/>
    <x v="1"/>
    <x v="1"/>
    <x v="1"/>
    <x v="1"/>
    <x v="1"/>
    <s v="3DD.00779F428E"/>
  </r>
  <r>
    <x v="0"/>
    <x v="54"/>
    <d v="2025-04-26T00:00:00"/>
    <x v="1"/>
    <x v="1"/>
    <x v="1"/>
    <x v="1"/>
    <x v="1"/>
    <s v="3DD.00779F6CCB"/>
  </r>
  <r>
    <x v="0"/>
    <x v="54"/>
    <d v="2025-04-26T00:00:00"/>
    <x v="1"/>
    <x v="1"/>
    <x v="1"/>
    <x v="1"/>
    <x v="1"/>
    <s v="3DD.00779F763B"/>
  </r>
  <r>
    <x v="0"/>
    <x v="54"/>
    <d v="2025-04-26T00:00:00"/>
    <x v="1"/>
    <x v="1"/>
    <x v="1"/>
    <x v="1"/>
    <x v="1"/>
    <s v="3DD.00779F9165"/>
  </r>
  <r>
    <x v="0"/>
    <x v="54"/>
    <d v="2025-04-26T00:00:00"/>
    <x v="1"/>
    <x v="1"/>
    <x v="1"/>
    <x v="1"/>
    <x v="1"/>
    <s v="3DD.00779FAD11"/>
  </r>
  <r>
    <x v="0"/>
    <x v="54"/>
    <d v="2025-04-26T00:00:00"/>
    <x v="1"/>
    <x v="1"/>
    <x v="1"/>
    <x v="1"/>
    <x v="1"/>
    <s v="3DD.00779FAD69"/>
  </r>
  <r>
    <x v="0"/>
    <x v="54"/>
    <d v="2025-04-26T00:00:00"/>
    <x v="1"/>
    <x v="1"/>
    <x v="1"/>
    <x v="1"/>
    <x v="1"/>
    <s v="3DD.00779FB329"/>
  </r>
  <r>
    <x v="0"/>
    <x v="54"/>
    <d v="2025-04-26T00:00:00"/>
    <x v="1"/>
    <x v="1"/>
    <x v="1"/>
    <x v="1"/>
    <x v="1"/>
    <s v="3DD.00779FDEB2"/>
  </r>
  <r>
    <x v="0"/>
    <x v="54"/>
    <d v="2025-04-26T00:00:00"/>
    <x v="1"/>
    <x v="1"/>
    <x v="1"/>
    <x v="1"/>
    <x v="1"/>
    <s v="3DD.0077A09308"/>
  </r>
  <r>
    <x v="0"/>
    <x v="54"/>
    <d v="2025-04-26T00:00:00"/>
    <x v="1"/>
    <x v="1"/>
    <x v="1"/>
    <x v="1"/>
    <x v="1"/>
    <s v="3DD.0077A09B14"/>
  </r>
  <r>
    <x v="0"/>
    <x v="54"/>
    <d v="2025-04-26T00:00:00"/>
    <x v="1"/>
    <x v="1"/>
    <x v="1"/>
    <x v="1"/>
    <x v="1"/>
    <s v="3DD.0077A0B02E"/>
  </r>
  <r>
    <x v="0"/>
    <x v="54"/>
    <d v="2025-04-26T00:00:00"/>
    <x v="1"/>
    <x v="1"/>
    <x v="1"/>
    <x v="1"/>
    <x v="1"/>
    <s v="3DD.0077A0E70F"/>
  </r>
  <r>
    <x v="0"/>
    <x v="54"/>
    <d v="2025-04-26T00:00:00"/>
    <x v="1"/>
    <x v="1"/>
    <x v="1"/>
    <x v="1"/>
    <x v="1"/>
    <s v="3DD.0077A11A64"/>
  </r>
  <r>
    <x v="0"/>
    <x v="54"/>
    <d v="2025-04-26T00:00:00"/>
    <x v="1"/>
    <x v="1"/>
    <x v="1"/>
    <x v="1"/>
    <x v="1"/>
    <s v="3DD.0077A11A86"/>
  </r>
  <r>
    <x v="0"/>
    <x v="54"/>
    <d v="2025-04-26T00:00:00"/>
    <x v="1"/>
    <x v="1"/>
    <x v="1"/>
    <x v="1"/>
    <x v="1"/>
    <s v="3DD.0077A1425E"/>
  </r>
  <r>
    <x v="0"/>
    <x v="54"/>
    <d v="2025-04-26T00:00:00"/>
    <x v="1"/>
    <x v="1"/>
    <x v="1"/>
    <x v="1"/>
    <x v="1"/>
    <s v="3DD.0077A14FC1"/>
  </r>
  <r>
    <x v="0"/>
    <x v="54"/>
    <d v="2025-04-26T00:00:00"/>
    <x v="1"/>
    <x v="1"/>
    <x v="1"/>
    <x v="1"/>
    <x v="1"/>
    <s v="3DD.0077A176A9"/>
  </r>
  <r>
    <x v="0"/>
    <x v="54"/>
    <d v="2025-04-26T00:00:00"/>
    <x v="1"/>
    <x v="1"/>
    <x v="1"/>
    <x v="1"/>
    <x v="1"/>
    <s v="3DD.0077A17D1D"/>
  </r>
  <r>
    <x v="0"/>
    <x v="54"/>
    <d v="2025-04-26T00:00:00"/>
    <x v="1"/>
    <x v="1"/>
    <x v="1"/>
    <x v="1"/>
    <x v="1"/>
    <s v="3DD.0077A194C2"/>
  </r>
  <r>
    <x v="0"/>
    <x v="54"/>
    <d v="2025-04-26T00:00:00"/>
    <x v="1"/>
    <x v="1"/>
    <x v="1"/>
    <x v="1"/>
    <x v="1"/>
    <s v="3DD.0077A1A510"/>
  </r>
  <r>
    <x v="0"/>
    <x v="54"/>
    <d v="2025-04-26T00:00:00"/>
    <x v="1"/>
    <x v="1"/>
    <x v="1"/>
    <x v="1"/>
    <x v="1"/>
    <s v="3DD.0077A1AC7A"/>
  </r>
  <r>
    <x v="0"/>
    <x v="54"/>
    <d v="2025-04-26T00:00:00"/>
    <x v="1"/>
    <x v="1"/>
    <x v="1"/>
    <x v="1"/>
    <x v="1"/>
    <s v="3DD.0077A1AD32"/>
  </r>
  <r>
    <x v="0"/>
    <x v="54"/>
    <d v="2025-04-26T00:00:00"/>
    <x v="1"/>
    <x v="1"/>
    <x v="1"/>
    <x v="1"/>
    <x v="1"/>
    <s v="3DD.0077A1AD5B"/>
  </r>
  <r>
    <x v="0"/>
    <x v="54"/>
    <d v="2025-04-26T00:00:00"/>
    <x v="1"/>
    <x v="1"/>
    <x v="1"/>
    <x v="1"/>
    <x v="1"/>
    <s v="3DD.0077A1C760"/>
  </r>
  <r>
    <x v="0"/>
    <x v="54"/>
    <d v="2025-04-26T00:00:00"/>
    <x v="1"/>
    <x v="1"/>
    <x v="1"/>
    <x v="1"/>
    <x v="1"/>
    <s v="3DD.0077A1D2C8"/>
  </r>
  <r>
    <x v="0"/>
    <x v="54"/>
    <d v="2025-04-26T00:00:00"/>
    <x v="1"/>
    <x v="1"/>
    <x v="1"/>
    <x v="1"/>
    <x v="1"/>
    <s v="3DD.0077A1D5E6"/>
  </r>
  <r>
    <x v="0"/>
    <x v="54"/>
    <d v="2025-04-26T00:00:00"/>
    <x v="1"/>
    <x v="1"/>
    <x v="1"/>
    <x v="1"/>
    <x v="1"/>
    <s v="3DD.0077A1E06F"/>
  </r>
  <r>
    <x v="0"/>
    <x v="54"/>
    <d v="2025-04-26T00:00:00"/>
    <x v="1"/>
    <x v="1"/>
    <x v="1"/>
    <x v="1"/>
    <x v="1"/>
    <s v="3DD.0077A1EA62"/>
  </r>
  <r>
    <x v="0"/>
    <x v="54"/>
    <d v="2025-04-26T00:00:00"/>
    <x v="1"/>
    <x v="1"/>
    <x v="1"/>
    <x v="1"/>
    <x v="1"/>
    <s v="3DD.0077A22190"/>
  </r>
  <r>
    <x v="0"/>
    <x v="54"/>
    <d v="2025-04-26T00:00:00"/>
    <x v="1"/>
    <x v="1"/>
    <x v="1"/>
    <x v="1"/>
    <x v="1"/>
    <s v="3DD.0077A23480"/>
  </r>
  <r>
    <x v="0"/>
    <x v="54"/>
    <d v="2025-04-26T00:00:00"/>
    <x v="1"/>
    <x v="1"/>
    <x v="1"/>
    <x v="1"/>
    <x v="1"/>
    <s v="3DD.0077A234A9"/>
  </r>
  <r>
    <x v="0"/>
    <x v="54"/>
    <d v="2025-04-26T00:00:00"/>
    <x v="1"/>
    <x v="1"/>
    <x v="1"/>
    <x v="1"/>
    <x v="1"/>
    <s v="3DD.0077AB4E3B"/>
  </r>
  <r>
    <x v="0"/>
    <x v="54"/>
    <d v="2025-04-26T00:00:00"/>
    <x v="1"/>
    <x v="1"/>
    <x v="1"/>
    <x v="1"/>
    <x v="1"/>
    <s v="3DD.0077AB7644"/>
  </r>
  <r>
    <x v="0"/>
    <x v="54"/>
    <d v="2025-04-26T00:00:00"/>
    <x v="1"/>
    <x v="1"/>
    <x v="1"/>
    <x v="1"/>
    <x v="1"/>
    <s v="3DD.0077AB8B69"/>
  </r>
  <r>
    <x v="0"/>
    <x v="54"/>
    <d v="2025-04-26T00:00:00"/>
    <x v="1"/>
    <x v="1"/>
    <x v="1"/>
    <x v="1"/>
    <x v="1"/>
    <s v="3DD.0077AB8B81"/>
  </r>
  <r>
    <x v="0"/>
    <x v="54"/>
    <d v="2025-04-26T00:00:00"/>
    <x v="1"/>
    <x v="1"/>
    <x v="1"/>
    <x v="1"/>
    <x v="1"/>
    <s v="3DD.0077ABC34F"/>
  </r>
  <r>
    <x v="0"/>
    <x v="54"/>
    <d v="2025-04-26T00:00:00"/>
    <x v="5"/>
    <x v="4"/>
    <x v="1"/>
    <x v="5"/>
    <x v="4"/>
    <s v="3DD.007797D18B"/>
  </r>
  <r>
    <x v="0"/>
    <x v="54"/>
    <d v="2025-04-26T00:00:00"/>
    <x v="5"/>
    <x v="4"/>
    <x v="1"/>
    <x v="5"/>
    <x v="4"/>
    <s v="3DD.007797EFD0"/>
  </r>
  <r>
    <x v="0"/>
    <x v="54"/>
    <d v="2025-04-26T00:00:00"/>
    <x v="5"/>
    <x v="4"/>
    <x v="1"/>
    <x v="5"/>
    <x v="4"/>
    <s v="3DD.0077983435"/>
  </r>
  <r>
    <x v="0"/>
    <x v="54"/>
    <d v="2025-04-26T00:00:00"/>
    <x v="5"/>
    <x v="4"/>
    <x v="1"/>
    <x v="5"/>
    <x v="4"/>
    <s v="3DD.0077AB4F8F"/>
  </r>
  <r>
    <x v="0"/>
    <x v="54"/>
    <d v="2025-04-26T00:00:00"/>
    <x v="6"/>
    <x v="5"/>
    <x v="1"/>
    <x v="6"/>
    <x v="5"/>
    <s v="3DD.007798252E"/>
  </r>
  <r>
    <x v="0"/>
    <x v="54"/>
    <d v="2025-04-26T00:00:00"/>
    <x v="6"/>
    <x v="5"/>
    <x v="1"/>
    <x v="6"/>
    <x v="5"/>
    <s v="3DD.0077985647"/>
  </r>
  <r>
    <x v="0"/>
    <x v="54"/>
    <d v="2025-04-26T00:00:00"/>
    <x v="6"/>
    <x v="5"/>
    <x v="1"/>
    <x v="6"/>
    <x v="5"/>
    <s v="3DD.0077AB7996"/>
  </r>
  <r>
    <x v="0"/>
    <x v="54"/>
    <d v="2025-04-26T00:00:00"/>
    <x v="6"/>
    <x v="5"/>
    <x v="1"/>
    <x v="6"/>
    <x v="5"/>
    <s v="3DD.0077ABBA52"/>
  </r>
  <r>
    <x v="0"/>
    <x v="54"/>
    <d v="2025-04-26T00:00:00"/>
    <x v="2"/>
    <x v="2"/>
    <x v="0"/>
    <x v="2"/>
    <x v="0"/>
    <s v="3DD.00779DF2B5"/>
  </r>
  <r>
    <x v="0"/>
    <x v="54"/>
    <d v="2025-04-26T00:00:00"/>
    <x v="2"/>
    <x v="2"/>
    <x v="0"/>
    <x v="2"/>
    <x v="0"/>
    <s v="3DD.00779E779E"/>
  </r>
  <r>
    <x v="0"/>
    <x v="54"/>
    <d v="2025-04-26T00:00:00"/>
    <x v="2"/>
    <x v="2"/>
    <x v="0"/>
    <x v="2"/>
    <x v="0"/>
    <s v="3DD.00779EA469"/>
  </r>
  <r>
    <x v="0"/>
    <x v="54"/>
    <d v="2025-04-26T00:00:00"/>
    <x v="2"/>
    <x v="2"/>
    <x v="0"/>
    <x v="2"/>
    <x v="0"/>
    <s v="3DD.00779ECE5C"/>
  </r>
  <r>
    <x v="0"/>
    <x v="54"/>
    <d v="2025-04-26T00:00:00"/>
    <x v="2"/>
    <x v="2"/>
    <x v="0"/>
    <x v="2"/>
    <x v="0"/>
    <s v="3DD.00779ED906"/>
  </r>
  <r>
    <x v="0"/>
    <x v="54"/>
    <d v="2025-04-26T00:00:00"/>
    <x v="2"/>
    <x v="2"/>
    <x v="0"/>
    <x v="2"/>
    <x v="0"/>
    <s v="3DD.00779F123E"/>
  </r>
  <r>
    <x v="0"/>
    <x v="54"/>
    <d v="2025-04-26T00:00:00"/>
    <x v="2"/>
    <x v="2"/>
    <x v="0"/>
    <x v="2"/>
    <x v="0"/>
    <s v="3DD.00779F691C"/>
  </r>
  <r>
    <x v="0"/>
    <x v="54"/>
    <d v="2025-04-26T00:00:00"/>
    <x v="2"/>
    <x v="2"/>
    <x v="0"/>
    <x v="2"/>
    <x v="0"/>
    <s v="3DD.00779F8518"/>
  </r>
  <r>
    <x v="0"/>
    <x v="54"/>
    <d v="2025-04-26T00:00:00"/>
    <x v="2"/>
    <x v="2"/>
    <x v="0"/>
    <x v="2"/>
    <x v="0"/>
    <s v="3DD.00779F96CF"/>
  </r>
  <r>
    <x v="0"/>
    <x v="54"/>
    <d v="2025-04-26T00:00:00"/>
    <x v="2"/>
    <x v="2"/>
    <x v="0"/>
    <x v="2"/>
    <x v="0"/>
    <s v="3DD.00779FA4BF"/>
  </r>
  <r>
    <x v="0"/>
    <x v="54"/>
    <d v="2025-04-26T00:00:00"/>
    <x v="2"/>
    <x v="2"/>
    <x v="0"/>
    <x v="2"/>
    <x v="0"/>
    <s v="3DD.00779FAC6D"/>
  </r>
  <r>
    <x v="0"/>
    <x v="54"/>
    <d v="2025-04-26T00:00:00"/>
    <x v="0"/>
    <x v="0"/>
    <x v="0"/>
    <x v="0"/>
    <x v="0"/>
    <s v="3DD.00779C9D85"/>
  </r>
  <r>
    <x v="0"/>
    <x v="54"/>
    <d v="2025-04-26T00:00:00"/>
    <x v="0"/>
    <x v="0"/>
    <x v="0"/>
    <x v="0"/>
    <x v="0"/>
    <s v="3DD.00779C9DFD"/>
  </r>
  <r>
    <x v="0"/>
    <x v="54"/>
    <d v="2025-04-26T00:00:00"/>
    <x v="0"/>
    <x v="0"/>
    <x v="0"/>
    <x v="0"/>
    <x v="0"/>
    <s v="3DD.0077A1996F"/>
  </r>
  <r>
    <x v="0"/>
    <x v="54"/>
    <d v="2025-04-26T00:00:00"/>
    <x v="3"/>
    <x v="3"/>
    <x v="2"/>
    <x v="3"/>
    <x v="2"/>
    <s v="3DD.0077A1F1DD"/>
  </r>
  <r>
    <x v="0"/>
    <x v="54"/>
    <d v="2025-04-26T00:00:00"/>
    <x v="3"/>
    <x v="3"/>
    <x v="2"/>
    <x v="3"/>
    <x v="2"/>
    <s v="3DD.0077A23C48"/>
  </r>
  <r>
    <x v="0"/>
    <x v="54"/>
    <d v="2025-04-26T00:00:00"/>
    <x v="4"/>
    <x v="3"/>
    <x v="2"/>
    <x v="4"/>
    <x v="3"/>
    <s v="3DD.0077A1D9FF"/>
  </r>
  <r>
    <x v="0"/>
    <x v="54"/>
    <d v="2025-04-26T00:00:00"/>
    <x v="4"/>
    <x v="3"/>
    <x v="2"/>
    <x v="4"/>
    <x v="3"/>
    <s v="3DD.0077A1E6FC"/>
  </r>
  <r>
    <x v="0"/>
    <x v="54"/>
    <d v="2025-04-26T00:00:00"/>
    <x v="4"/>
    <x v="3"/>
    <x v="2"/>
    <x v="4"/>
    <x v="3"/>
    <s v="3DD.0077A26586"/>
  </r>
  <r>
    <x v="0"/>
    <x v="54"/>
    <d v="2025-04-27T00:00:00"/>
    <x v="1"/>
    <x v="1"/>
    <x v="1"/>
    <x v="1"/>
    <x v="1"/>
    <s v="3DD.0077988718"/>
  </r>
  <r>
    <x v="0"/>
    <x v="54"/>
    <d v="2025-04-27T00:00:00"/>
    <x v="1"/>
    <x v="1"/>
    <x v="1"/>
    <x v="1"/>
    <x v="1"/>
    <s v="3DD.007798B5B7"/>
  </r>
  <r>
    <x v="0"/>
    <x v="54"/>
    <d v="2025-04-27T00:00:00"/>
    <x v="1"/>
    <x v="1"/>
    <x v="1"/>
    <x v="1"/>
    <x v="1"/>
    <s v="3DD.00779C3531"/>
  </r>
  <r>
    <x v="0"/>
    <x v="54"/>
    <d v="2025-04-27T00:00:00"/>
    <x v="1"/>
    <x v="1"/>
    <x v="1"/>
    <x v="1"/>
    <x v="1"/>
    <s v="3DD.00779C647A"/>
  </r>
  <r>
    <x v="0"/>
    <x v="54"/>
    <d v="2025-04-27T00:00:00"/>
    <x v="1"/>
    <x v="1"/>
    <x v="1"/>
    <x v="1"/>
    <x v="1"/>
    <s v="3DD.00779E6C04"/>
  </r>
  <r>
    <x v="0"/>
    <x v="54"/>
    <d v="2025-04-27T00:00:00"/>
    <x v="1"/>
    <x v="1"/>
    <x v="1"/>
    <x v="1"/>
    <x v="1"/>
    <s v="3DD.00779EBC10"/>
  </r>
  <r>
    <x v="0"/>
    <x v="54"/>
    <d v="2025-04-27T00:00:00"/>
    <x v="1"/>
    <x v="1"/>
    <x v="1"/>
    <x v="1"/>
    <x v="1"/>
    <s v="3DD.0077A15B4A"/>
  </r>
  <r>
    <x v="0"/>
    <x v="54"/>
    <d v="2025-04-27T00:00:00"/>
    <x v="1"/>
    <x v="1"/>
    <x v="1"/>
    <x v="1"/>
    <x v="1"/>
    <s v="3DD.0077A18120"/>
  </r>
  <r>
    <x v="0"/>
    <x v="54"/>
    <d v="2025-04-27T00:00:00"/>
    <x v="1"/>
    <x v="1"/>
    <x v="1"/>
    <x v="1"/>
    <x v="1"/>
    <s v="3DD.0077AB537A"/>
  </r>
  <r>
    <x v="0"/>
    <x v="54"/>
    <d v="2025-04-27T00:00:00"/>
    <x v="6"/>
    <x v="5"/>
    <x v="1"/>
    <x v="6"/>
    <x v="5"/>
    <s v="3DD.007798A016"/>
  </r>
  <r>
    <x v="0"/>
    <x v="54"/>
    <d v="2025-04-27T00:00:00"/>
    <x v="2"/>
    <x v="2"/>
    <x v="0"/>
    <x v="2"/>
    <x v="0"/>
    <s v="3DD.00779E740E"/>
  </r>
  <r>
    <x v="0"/>
    <x v="54"/>
    <d v="2025-04-28T00:00:00"/>
    <x v="1"/>
    <x v="1"/>
    <x v="1"/>
    <x v="1"/>
    <x v="1"/>
    <s v="3DD.00779D3C34"/>
  </r>
  <r>
    <x v="0"/>
    <x v="54"/>
    <d v="2025-04-28T00:00:00"/>
    <x v="1"/>
    <x v="1"/>
    <x v="1"/>
    <x v="1"/>
    <x v="1"/>
    <s v="3DD.00779F3B65"/>
  </r>
  <r>
    <x v="0"/>
    <x v="54"/>
    <d v="2025-04-28T00:00:00"/>
    <x v="1"/>
    <x v="1"/>
    <x v="1"/>
    <x v="1"/>
    <x v="1"/>
    <s v="3DD.0077A091B6"/>
  </r>
  <r>
    <x v="0"/>
    <x v="54"/>
    <d v="2025-04-28T00:00:00"/>
    <x v="1"/>
    <x v="1"/>
    <x v="1"/>
    <x v="1"/>
    <x v="1"/>
    <s v="3DD.0077A14398"/>
  </r>
  <r>
    <x v="0"/>
    <x v="54"/>
    <d v="2025-04-28T00:00:00"/>
    <x v="1"/>
    <x v="1"/>
    <x v="1"/>
    <x v="1"/>
    <x v="1"/>
    <s v="3DD.0077A1676F"/>
  </r>
  <r>
    <x v="0"/>
    <x v="54"/>
    <d v="2025-04-28T00:00:00"/>
    <x v="6"/>
    <x v="5"/>
    <x v="1"/>
    <x v="6"/>
    <x v="5"/>
    <s v="3DD.0077982BED"/>
  </r>
  <r>
    <x v="0"/>
    <x v="55"/>
    <d v="2025-04-27T00:00:00"/>
    <x v="1"/>
    <x v="1"/>
    <x v="1"/>
    <x v="1"/>
    <x v="1"/>
    <s v="3DD.0077980DAD"/>
  </r>
  <r>
    <x v="0"/>
    <x v="55"/>
    <d v="2025-04-27T00:00:00"/>
    <x v="1"/>
    <x v="1"/>
    <x v="1"/>
    <x v="1"/>
    <x v="1"/>
    <s v="3DD.0077982768"/>
  </r>
  <r>
    <x v="0"/>
    <x v="55"/>
    <d v="2025-04-27T00:00:00"/>
    <x v="1"/>
    <x v="1"/>
    <x v="1"/>
    <x v="1"/>
    <x v="1"/>
    <s v="3DD.007798453B"/>
  </r>
  <r>
    <x v="0"/>
    <x v="55"/>
    <d v="2025-04-27T00:00:00"/>
    <x v="1"/>
    <x v="1"/>
    <x v="1"/>
    <x v="1"/>
    <x v="1"/>
    <s v="3DD.00779861DA"/>
  </r>
  <r>
    <x v="0"/>
    <x v="55"/>
    <d v="2025-04-27T00:00:00"/>
    <x v="1"/>
    <x v="1"/>
    <x v="1"/>
    <x v="1"/>
    <x v="1"/>
    <s v="3DD.0077986E09"/>
  </r>
  <r>
    <x v="0"/>
    <x v="55"/>
    <d v="2025-04-27T00:00:00"/>
    <x v="1"/>
    <x v="1"/>
    <x v="1"/>
    <x v="1"/>
    <x v="1"/>
    <s v="3DD.0077988F1F"/>
  </r>
  <r>
    <x v="0"/>
    <x v="55"/>
    <d v="2025-04-27T00:00:00"/>
    <x v="1"/>
    <x v="1"/>
    <x v="1"/>
    <x v="1"/>
    <x v="1"/>
    <s v="3DD.00779895A5"/>
  </r>
  <r>
    <x v="0"/>
    <x v="55"/>
    <d v="2025-04-27T00:00:00"/>
    <x v="1"/>
    <x v="1"/>
    <x v="1"/>
    <x v="1"/>
    <x v="1"/>
    <s v="3DD.007798ABEB"/>
  </r>
  <r>
    <x v="0"/>
    <x v="55"/>
    <d v="2025-04-27T00:00:00"/>
    <x v="1"/>
    <x v="1"/>
    <x v="1"/>
    <x v="1"/>
    <x v="1"/>
    <s v="3DD.007798C4AF"/>
  </r>
  <r>
    <x v="0"/>
    <x v="55"/>
    <d v="2025-04-27T00:00:00"/>
    <x v="1"/>
    <x v="1"/>
    <x v="1"/>
    <x v="1"/>
    <x v="1"/>
    <s v="3DD.007798D090"/>
  </r>
  <r>
    <x v="0"/>
    <x v="55"/>
    <d v="2025-04-27T00:00:00"/>
    <x v="1"/>
    <x v="1"/>
    <x v="1"/>
    <x v="1"/>
    <x v="1"/>
    <s v="3DD.007798E690"/>
  </r>
  <r>
    <x v="0"/>
    <x v="55"/>
    <d v="2025-04-27T00:00:00"/>
    <x v="1"/>
    <x v="1"/>
    <x v="1"/>
    <x v="1"/>
    <x v="1"/>
    <s v="3DD.007798F308"/>
  </r>
  <r>
    <x v="0"/>
    <x v="55"/>
    <d v="2025-04-27T00:00:00"/>
    <x v="1"/>
    <x v="1"/>
    <x v="1"/>
    <x v="1"/>
    <x v="1"/>
    <s v="3DD.00779BE6BD"/>
  </r>
  <r>
    <x v="0"/>
    <x v="55"/>
    <d v="2025-04-27T00:00:00"/>
    <x v="1"/>
    <x v="1"/>
    <x v="1"/>
    <x v="1"/>
    <x v="1"/>
    <s v="3DD.00779C3C8E"/>
  </r>
  <r>
    <x v="0"/>
    <x v="55"/>
    <d v="2025-04-27T00:00:00"/>
    <x v="1"/>
    <x v="1"/>
    <x v="1"/>
    <x v="1"/>
    <x v="1"/>
    <s v="3DD.00779CA4FC"/>
  </r>
  <r>
    <x v="0"/>
    <x v="55"/>
    <d v="2025-04-27T00:00:00"/>
    <x v="1"/>
    <x v="1"/>
    <x v="1"/>
    <x v="1"/>
    <x v="1"/>
    <s v="3DD.00779CA524"/>
  </r>
  <r>
    <x v="0"/>
    <x v="55"/>
    <d v="2025-04-27T00:00:00"/>
    <x v="1"/>
    <x v="1"/>
    <x v="1"/>
    <x v="1"/>
    <x v="1"/>
    <s v="3DD.00779CC61B"/>
  </r>
  <r>
    <x v="0"/>
    <x v="55"/>
    <d v="2025-04-27T00:00:00"/>
    <x v="1"/>
    <x v="1"/>
    <x v="1"/>
    <x v="1"/>
    <x v="1"/>
    <s v="3DD.00779D7A5D"/>
  </r>
  <r>
    <x v="0"/>
    <x v="55"/>
    <d v="2025-04-27T00:00:00"/>
    <x v="1"/>
    <x v="1"/>
    <x v="1"/>
    <x v="1"/>
    <x v="1"/>
    <s v="3DD.00779E3B4D"/>
  </r>
  <r>
    <x v="0"/>
    <x v="55"/>
    <d v="2025-04-27T00:00:00"/>
    <x v="1"/>
    <x v="1"/>
    <x v="1"/>
    <x v="1"/>
    <x v="1"/>
    <s v="3DD.00779E5B7D"/>
  </r>
  <r>
    <x v="0"/>
    <x v="55"/>
    <d v="2025-04-27T00:00:00"/>
    <x v="1"/>
    <x v="1"/>
    <x v="1"/>
    <x v="1"/>
    <x v="1"/>
    <s v="3DD.00779E7B23"/>
  </r>
  <r>
    <x v="0"/>
    <x v="55"/>
    <d v="2025-04-27T00:00:00"/>
    <x v="1"/>
    <x v="1"/>
    <x v="1"/>
    <x v="1"/>
    <x v="1"/>
    <s v="3DD.00779EC45A"/>
  </r>
  <r>
    <x v="0"/>
    <x v="55"/>
    <d v="2025-04-27T00:00:00"/>
    <x v="1"/>
    <x v="1"/>
    <x v="1"/>
    <x v="1"/>
    <x v="1"/>
    <s v="3DD.00779ED921"/>
  </r>
  <r>
    <x v="0"/>
    <x v="55"/>
    <d v="2025-04-27T00:00:00"/>
    <x v="1"/>
    <x v="1"/>
    <x v="1"/>
    <x v="1"/>
    <x v="1"/>
    <s v="3DD.00779EDE73"/>
  </r>
  <r>
    <x v="0"/>
    <x v="55"/>
    <d v="2025-04-27T00:00:00"/>
    <x v="1"/>
    <x v="1"/>
    <x v="1"/>
    <x v="1"/>
    <x v="1"/>
    <s v="3DD.00779F2605"/>
  </r>
  <r>
    <x v="0"/>
    <x v="55"/>
    <d v="2025-04-27T00:00:00"/>
    <x v="1"/>
    <x v="1"/>
    <x v="1"/>
    <x v="1"/>
    <x v="1"/>
    <s v="3DD.00779F8282"/>
  </r>
  <r>
    <x v="0"/>
    <x v="55"/>
    <d v="2025-04-27T00:00:00"/>
    <x v="1"/>
    <x v="1"/>
    <x v="1"/>
    <x v="1"/>
    <x v="1"/>
    <s v="3DD.00779F9208"/>
  </r>
  <r>
    <x v="0"/>
    <x v="55"/>
    <d v="2025-04-27T00:00:00"/>
    <x v="1"/>
    <x v="1"/>
    <x v="1"/>
    <x v="1"/>
    <x v="1"/>
    <s v="3DD.00779FD972"/>
  </r>
  <r>
    <x v="0"/>
    <x v="55"/>
    <d v="2025-04-27T00:00:00"/>
    <x v="1"/>
    <x v="1"/>
    <x v="1"/>
    <x v="1"/>
    <x v="1"/>
    <s v="3DD.0077A0DA0F"/>
  </r>
  <r>
    <x v="0"/>
    <x v="55"/>
    <d v="2025-04-27T00:00:00"/>
    <x v="1"/>
    <x v="1"/>
    <x v="1"/>
    <x v="1"/>
    <x v="1"/>
    <s v="3DD.0077A0DC96"/>
  </r>
  <r>
    <x v="0"/>
    <x v="55"/>
    <d v="2025-04-27T00:00:00"/>
    <x v="1"/>
    <x v="1"/>
    <x v="1"/>
    <x v="1"/>
    <x v="1"/>
    <s v="3DD.0077A130FB"/>
  </r>
  <r>
    <x v="0"/>
    <x v="55"/>
    <d v="2025-04-27T00:00:00"/>
    <x v="1"/>
    <x v="1"/>
    <x v="1"/>
    <x v="1"/>
    <x v="1"/>
    <s v="3DD.0077A14E90"/>
  </r>
  <r>
    <x v="0"/>
    <x v="55"/>
    <d v="2025-04-27T00:00:00"/>
    <x v="1"/>
    <x v="1"/>
    <x v="1"/>
    <x v="1"/>
    <x v="1"/>
    <s v="3DD.0077A154EA"/>
  </r>
  <r>
    <x v="0"/>
    <x v="55"/>
    <d v="2025-04-27T00:00:00"/>
    <x v="1"/>
    <x v="1"/>
    <x v="1"/>
    <x v="1"/>
    <x v="1"/>
    <s v="3DD.0077A155EC"/>
  </r>
  <r>
    <x v="0"/>
    <x v="55"/>
    <d v="2025-04-27T00:00:00"/>
    <x v="1"/>
    <x v="1"/>
    <x v="1"/>
    <x v="1"/>
    <x v="1"/>
    <s v="3DD.0077A19912"/>
  </r>
  <r>
    <x v="0"/>
    <x v="55"/>
    <d v="2025-04-27T00:00:00"/>
    <x v="1"/>
    <x v="1"/>
    <x v="1"/>
    <x v="1"/>
    <x v="1"/>
    <s v="3DD.0077A1B858"/>
  </r>
  <r>
    <x v="0"/>
    <x v="55"/>
    <d v="2025-04-27T00:00:00"/>
    <x v="1"/>
    <x v="1"/>
    <x v="1"/>
    <x v="1"/>
    <x v="1"/>
    <s v="3DD.0077A2064D"/>
  </r>
  <r>
    <x v="0"/>
    <x v="55"/>
    <d v="2025-04-27T00:00:00"/>
    <x v="1"/>
    <x v="1"/>
    <x v="1"/>
    <x v="1"/>
    <x v="1"/>
    <s v="3DD.0077A23452"/>
  </r>
  <r>
    <x v="0"/>
    <x v="55"/>
    <d v="2025-04-27T00:00:00"/>
    <x v="1"/>
    <x v="1"/>
    <x v="1"/>
    <x v="1"/>
    <x v="1"/>
    <s v="3DD.0077A24934"/>
  </r>
  <r>
    <x v="0"/>
    <x v="55"/>
    <d v="2025-04-27T00:00:00"/>
    <x v="1"/>
    <x v="1"/>
    <x v="1"/>
    <x v="1"/>
    <x v="1"/>
    <s v="3DD.0077AB82CA"/>
  </r>
  <r>
    <x v="0"/>
    <x v="55"/>
    <d v="2025-04-27T00:00:00"/>
    <x v="1"/>
    <x v="1"/>
    <x v="1"/>
    <x v="1"/>
    <x v="1"/>
    <s v="3DD.0077ABB936"/>
  </r>
  <r>
    <x v="0"/>
    <x v="55"/>
    <d v="2025-04-27T00:00:00"/>
    <x v="1"/>
    <x v="1"/>
    <x v="1"/>
    <x v="1"/>
    <x v="1"/>
    <s v="3DD.0077ABB9B4"/>
  </r>
  <r>
    <x v="0"/>
    <x v="55"/>
    <d v="2025-04-27T00:00:00"/>
    <x v="5"/>
    <x v="4"/>
    <x v="1"/>
    <x v="5"/>
    <x v="4"/>
    <s v="3DD.0077980A07"/>
  </r>
  <r>
    <x v="0"/>
    <x v="55"/>
    <d v="2025-04-27T00:00:00"/>
    <x v="5"/>
    <x v="4"/>
    <x v="1"/>
    <x v="5"/>
    <x v="4"/>
    <s v="3DD.00779861D8"/>
  </r>
  <r>
    <x v="0"/>
    <x v="55"/>
    <d v="2025-04-27T00:00:00"/>
    <x v="5"/>
    <x v="4"/>
    <x v="1"/>
    <x v="5"/>
    <x v="4"/>
    <s v="3DD.0077ABABFF"/>
  </r>
  <r>
    <x v="0"/>
    <x v="55"/>
    <d v="2025-04-27T00:00:00"/>
    <x v="5"/>
    <x v="4"/>
    <x v="1"/>
    <x v="5"/>
    <x v="4"/>
    <s v="3DD.0077ABB773"/>
  </r>
  <r>
    <x v="0"/>
    <x v="55"/>
    <d v="2025-04-27T00:00:00"/>
    <x v="5"/>
    <x v="4"/>
    <x v="1"/>
    <x v="5"/>
    <x v="4"/>
    <s v="3DD.0077ABBD68"/>
  </r>
  <r>
    <x v="0"/>
    <x v="55"/>
    <d v="2025-04-27T00:00:00"/>
    <x v="6"/>
    <x v="5"/>
    <x v="1"/>
    <x v="6"/>
    <x v="5"/>
    <s v="3DD.007797EF80"/>
  </r>
  <r>
    <x v="0"/>
    <x v="55"/>
    <d v="2025-04-27T00:00:00"/>
    <x v="6"/>
    <x v="5"/>
    <x v="1"/>
    <x v="6"/>
    <x v="5"/>
    <s v="3DD.007797F9EB"/>
  </r>
  <r>
    <x v="0"/>
    <x v="55"/>
    <d v="2025-04-27T00:00:00"/>
    <x v="6"/>
    <x v="5"/>
    <x v="1"/>
    <x v="6"/>
    <x v="5"/>
    <s v="3DD.0077AB3BE5"/>
  </r>
  <r>
    <x v="0"/>
    <x v="55"/>
    <d v="2025-04-27T00:00:00"/>
    <x v="2"/>
    <x v="2"/>
    <x v="0"/>
    <x v="2"/>
    <x v="0"/>
    <s v="3DD.00779E11AB"/>
  </r>
  <r>
    <x v="0"/>
    <x v="55"/>
    <d v="2025-04-27T00:00:00"/>
    <x v="0"/>
    <x v="0"/>
    <x v="0"/>
    <x v="0"/>
    <x v="0"/>
    <s v="3DD.00779CC1E0"/>
  </r>
  <r>
    <x v="0"/>
    <x v="55"/>
    <d v="2025-04-27T00:00:00"/>
    <x v="0"/>
    <x v="0"/>
    <x v="0"/>
    <x v="0"/>
    <x v="0"/>
    <s v="3DD.0077A0F73D"/>
  </r>
  <r>
    <x v="0"/>
    <x v="55"/>
    <d v="2025-04-27T00:00:00"/>
    <x v="4"/>
    <x v="3"/>
    <x v="2"/>
    <x v="4"/>
    <x v="3"/>
    <s v="3DD.007798F523"/>
  </r>
  <r>
    <x v="0"/>
    <x v="55"/>
    <d v="2025-04-27T00:00:00"/>
    <x v="4"/>
    <x v="3"/>
    <x v="2"/>
    <x v="4"/>
    <x v="3"/>
    <s v="3DD.0077A0DE39"/>
  </r>
  <r>
    <x v="0"/>
    <x v="55"/>
    <d v="2025-04-27T00:00:00"/>
    <x v="4"/>
    <x v="3"/>
    <x v="2"/>
    <x v="4"/>
    <x v="3"/>
    <s v="3DD.0077A18243"/>
  </r>
  <r>
    <x v="0"/>
    <x v="55"/>
    <d v="2025-04-27T00:00:00"/>
    <x v="4"/>
    <x v="3"/>
    <x v="2"/>
    <x v="4"/>
    <x v="3"/>
    <s v="3DD.0077A2D290"/>
  </r>
  <r>
    <x v="0"/>
    <x v="55"/>
    <d v="2025-04-28T00:00:00"/>
    <x v="1"/>
    <x v="1"/>
    <x v="1"/>
    <x v="1"/>
    <x v="1"/>
    <s v="3DD.007797EB66"/>
  </r>
  <r>
    <x v="0"/>
    <x v="55"/>
    <d v="2025-04-28T00:00:00"/>
    <x v="1"/>
    <x v="1"/>
    <x v="1"/>
    <x v="1"/>
    <x v="1"/>
    <s v="3DD.007798268D"/>
  </r>
  <r>
    <x v="0"/>
    <x v="55"/>
    <d v="2025-04-28T00:00:00"/>
    <x v="1"/>
    <x v="1"/>
    <x v="1"/>
    <x v="1"/>
    <x v="1"/>
    <s v="3DD.0077986373"/>
  </r>
  <r>
    <x v="0"/>
    <x v="55"/>
    <d v="2025-04-28T00:00:00"/>
    <x v="1"/>
    <x v="1"/>
    <x v="1"/>
    <x v="1"/>
    <x v="1"/>
    <s v="3DD.0077986F1B"/>
  </r>
  <r>
    <x v="0"/>
    <x v="55"/>
    <d v="2025-04-28T00:00:00"/>
    <x v="1"/>
    <x v="1"/>
    <x v="1"/>
    <x v="1"/>
    <x v="1"/>
    <s v="3DD.00779884B2"/>
  </r>
  <r>
    <x v="0"/>
    <x v="55"/>
    <d v="2025-04-28T00:00:00"/>
    <x v="1"/>
    <x v="1"/>
    <x v="1"/>
    <x v="1"/>
    <x v="1"/>
    <s v="3DD.007798FE3A"/>
  </r>
  <r>
    <x v="0"/>
    <x v="55"/>
    <d v="2025-04-28T00:00:00"/>
    <x v="1"/>
    <x v="1"/>
    <x v="1"/>
    <x v="1"/>
    <x v="1"/>
    <s v="3DD.00779C3BA9"/>
  </r>
  <r>
    <x v="0"/>
    <x v="55"/>
    <d v="2025-04-28T00:00:00"/>
    <x v="1"/>
    <x v="1"/>
    <x v="1"/>
    <x v="1"/>
    <x v="1"/>
    <s v="3DD.00779E62F3"/>
  </r>
  <r>
    <x v="0"/>
    <x v="55"/>
    <d v="2025-04-28T00:00:00"/>
    <x v="1"/>
    <x v="1"/>
    <x v="1"/>
    <x v="1"/>
    <x v="1"/>
    <s v="3DD.00779FACE3"/>
  </r>
  <r>
    <x v="0"/>
    <x v="55"/>
    <d v="2025-04-28T00:00:00"/>
    <x v="1"/>
    <x v="1"/>
    <x v="1"/>
    <x v="1"/>
    <x v="1"/>
    <s v="3DD.0077A0D80C"/>
  </r>
  <r>
    <x v="0"/>
    <x v="55"/>
    <d v="2025-04-28T00:00:00"/>
    <x v="1"/>
    <x v="1"/>
    <x v="1"/>
    <x v="1"/>
    <x v="1"/>
    <s v="3DD.0077A103DF"/>
  </r>
  <r>
    <x v="0"/>
    <x v="55"/>
    <d v="2025-04-28T00:00:00"/>
    <x v="1"/>
    <x v="1"/>
    <x v="1"/>
    <x v="1"/>
    <x v="1"/>
    <s v="3DD.0077A15582"/>
  </r>
  <r>
    <x v="0"/>
    <x v="55"/>
    <d v="2025-04-28T00:00:00"/>
    <x v="1"/>
    <x v="1"/>
    <x v="1"/>
    <x v="1"/>
    <x v="1"/>
    <s v="3DD.0077A183ED"/>
  </r>
  <r>
    <x v="0"/>
    <x v="55"/>
    <d v="2025-04-28T00:00:00"/>
    <x v="1"/>
    <x v="1"/>
    <x v="1"/>
    <x v="1"/>
    <x v="1"/>
    <s v="3DD.0077A18BD7"/>
  </r>
  <r>
    <x v="0"/>
    <x v="55"/>
    <d v="2025-04-28T00:00:00"/>
    <x v="1"/>
    <x v="1"/>
    <x v="1"/>
    <x v="1"/>
    <x v="1"/>
    <s v="3DD.0077A1E10C"/>
  </r>
  <r>
    <x v="0"/>
    <x v="55"/>
    <d v="2025-04-28T00:00:00"/>
    <x v="1"/>
    <x v="1"/>
    <x v="1"/>
    <x v="1"/>
    <x v="1"/>
    <s v="3DD.0077A1FF24"/>
  </r>
  <r>
    <x v="0"/>
    <x v="55"/>
    <d v="2025-04-28T00:00:00"/>
    <x v="1"/>
    <x v="1"/>
    <x v="1"/>
    <x v="1"/>
    <x v="1"/>
    <s v="3DD.0077AB3CE0"/>
  </r>
  <r>
    <x v="0"/>
    <x v="55"/>
    <d v="2025-04-28T00:00:00"/>
    <x v="1"/>
    <x v="1"/>
    <x v="1"/>
    <x v="1"/>
    <x v="1"/>
    <s v="3DD.0077ABA218"/>
  </r>
  <r>
    <x v="0"/>
    <x v="55"/>
    <d v="2025-04-28T00:00:00"/>
    <x v="1"/>
    <x v="1"/>
    <x v="1"/>
    <x v="1"/>
    <x v="1"/>
    <s v="3DD.0077ABB88A"/>
  </r>
  <r>
    <x v="0"/>
    <x v="55"/>
    <d v="2025-04-28T00:00:00"/>
    <x v="5"/>
    <x v="4"/>
    <x v="1"/>
    <x v="5"/>
    <x v="4"/>
    <s v="3DD.00779821CE"/>
  </r>
  <r>
    <x v="0"/>
    <x v="55"/>
    <d v="2025-04-28T00:00:00"/>
    <x v="5"/>
    <x v="4"/>
    <x v="1"/>
    <x v="5"/>
    <x v="4"/>
    <s v="3DD.0077ABAB5F"/>
  </r>
  <r>
    <x v="0"/>
    <x v="55"/>
    <d v="2025-04-28T00:00:00"/>
    <x v="6"/>
    <x v="5"/>
    <x v="1"/>
    <x v="6"/>
    <x v="5"/>
    <s v="3DD.0077AB5A15"/>
  </r>
  <r>
    <x v="0"/>
    <x v="55"/>
    <d v="2025-04-28T00:00:00"/>
    <x v="6"/>
    <x v="5"/>
    <x v="1"/>
    <x v="6"/>
    <x v="5"/>
    <s v="3DD.0077AB9B32"/>
  </r>
  <r>
    <x v="0"/>
    <x v="55"/>
    <d v="2025-04-28T00:00:00"/>
    <x v="2"/>
    <x v="2"/>
    <x v="0"/>
    <x v="2"/>
    <x v="0"/>
    <s v="3DD.00779F0277"/>
  </r>
  <r>
    <x v="0"/>
    <x v="55"/>
    <d v="2025-04-28T00:00:00"/>
    <x v="4"/>
    <x v="3"/>
    <x v="2"/>
    <x v="4"/>
    <x v="3"/>
    <s v="3DD.00778F2956"/>
  </r>
  <r>
    <x v="0"/>
    <x v="56"/>
    <d v="2025-04-28T00:00:00"/>
    <x v="1"/>
    <x v="1"/>
    <x v="1"/>
    <x v="1"/>
    <x v="1"/>
    <s v="3DD.0077984F20"/>
  </r>
  <r>
    <x v="0"/>
    <x v="56"/>
    <d v="2025-04-28T00:00:00"/>
    <x v="1"/>
    <x v="1"/>
    <x v="1"/>
    <x v="1"/>
    <x v="1"/>
    <s v="3DD.0077987353"/>
  </r>
  <r>
    <x v="0"/>
    <x v="56"/>
    <d v="2025-04-28T00:00:00"/>
    <x v="1"/>
    <x v="1"/>
    <x v="1"/>
    <x v="1"/>
    <x v="1"/>
    <s v="3DD.00779879B8"/>
  </r>
  <r>
    <x v="0"/>
    <x v="56"/>
    <d v="2025-04-28T00:00:00"/>
    <x v="1"/>
    <x v="1"/>
    <x v="1"/>
    <x v="1"/>
    <x v="1"/>
    <s v="3DD.007798F9D7"/>
  </r>
  <r>
    <x v="0"/>
    <x v="56"/>
    <d v="2025-04-28T00:00:00"/>
    <x v="1"/>
    <x v="1"/>
    <x v="1"/>
    <x v="1"/>
    <x v="1"/>
    <s v="3DD.00779C35EC"/>
  </r>
  <r>
    <x v="0"/>
    <x v="56"/>
    <d v="2025-04-28T00:00:00"/>
    <x v="1"/>
    <x v="1"/>
    <x v="1"/>
    <x v="1"/>
    <x v="1"/>
    <s v="3DD.00779C4A85"/>
  </r>
  <r>
    <x v="0"/>
    <x v="56"/>
    <d v="2025-04-28T00:00:00"/>
    <x v="1"/>
    <x v="1"/>
    <x v="1"/>
    <x v="1"/>
    <x v="1"/>
    <s v="3DD.00779C680B"/>
  </r>
  <r>
    <x v="0"/>
    <x v="56"/>
    <d v="2025-04-28T00:00:00"/>
    <x v="1"/>
    <x v="1"/>
    <x v="1"/>
    <x v="1"/>
    <x v="1"/>
    <s v="3DD.00779C9219"/>
  </r>
  <r>
    <x v="0"/>
    <x v="56"/>
    <d v="2025-04-28T00:00:00"/>
    <x v="1"/>
    <x v="1"/>
    <x v="1"/>
    <x v="1"/>
    <x v="1"/>
    <s v="3DD.00779DB782"/>
  </r>
  <r>
    <x v="0"/>
    <x v="56"/>
    <d v="2025-04-28T00:00:00"/>
    <x v="1"/>
    <x v="1"/>
    <x v="1"/>
    <x v="1"/>
    <x v="1"/>
    <s v="3DD.00779EA335"/>
  </r>
  <r>
    <x v="0"/>
    <x v="56"/>
    <d v="2025-04-28T00:00:00"/>
    <x v="1"/>
    <x v="1"/>
    <x v="1"/>
    <x v="1"/>
    <x v="1"/>
    <s v="3DD.00779EA3F6"/>
  </r>
  <r>
    <x v="0"/>
    <x v="56"/>
    <d v="2025-04-28T00:00:00"/>
    <x v="1"/>
    <x v="1"/>
    <x v="1"/>
    <x v="1"/>
    <x v="1"/>
    <s v="3DD.00779F233F"/>
  </r>
  <r>
    <x v="0"/>
    <x v="56"/>
    <d v="2025-04-28T00:00:00"/>
    <x v="1"/>
    <x v="1"/>
    <x v="1"/>
    <x v="1"/>
    <x v="1"/>
    <s v="3DD.00779F3219"/>
  </r>
  <r>
    <x v="0"/>
    <x v="56"/>
    <d v="2025-04-28T00:00:00"/>
    <x v="1"/>
    <x v="1"/>
    <x v="1"/>
    <x v="1"/>
    <x v="1"/>
    <s v="3DD.00779F4122"/>
  </r>
  <r>
    <x v="0"/>
    <x v="56"/>
    <d v="2025-04-28T00:00:00"/>
    <x v="1"/>
    <x v="1"/>
    <x v="1"/>
    <x v="1"/>
    <x v="1"/>
    <s v="3DD.00779F7B01"/>
  </r>
  <r>
    <x v="0"/>
    <x v="56"/>
    <d v="2025-04-28T00:00:00"/>
    <x v="1"/>
    <x v="1"/>
    <x v="1"/>
    <x v="1"/>
    <x v="1"/>
    <s v="3DD.00779F9283"/>
  </r>
  <r>
    <x v="0"/>
    <x v="56"/>
    <d v="2025-04-28T00:00:00"/>
    <x v="1"/>
    <x v="1"/>
    <x v="1"/>
    <x v="1"/>
    <x v="1"/>
    <s v="3DD.00779FACA4"/>
  </r>
  <r>
    <x v="0"/>
    <x v="56"/>
    <d v="2025-04-28T00:00:00"/>
    <x v="1"/>
    <x v="1"/>
    <x v="1"/>
    <x v="1"/>
    <x v="1"/>
    <s v="3DD.0077A0B40F"/>
  </r>
  <r>
    <x v="0"/>
    <x v="56"/>
    <d v="2025-04-28T00:00:00"/>
    <x v="1"/>
    <x v="1"/>
    <x v="1"/>
    <x v="1"/>
    <x v="1"/>
    <s v="3DD.0077A1767F"/>
  </r>
  <r>
    <x v="0"/>
    <x v="56"/>
    <d v="2025-04-28T00:00:00"/>
    <x v="1"/>
    <x v="1"/>
    <x v="1"/>
    <x v="1"/>
    <x v="1"/>
    <s v="3DD.0077A1C1D8"/>
  </r>
  <r>
    <x v="0"/>
    <x v="56"/>
    <d v="2025-04-28T00:00:00"/>
    <x v="1"/>
    <x v="1"/>
    <x v="1"/>
    <x v="1"/>
    <x v="1"/>
    <s v="3DD.0077A1F749"/>
  </r>
  <r>
    <x v="0"/>
    <x v="56"/>
    <d v="2025-04-28T00:00:00"/>
    <x v="1"/>
    <x v="1"/>
    <x v="1"/>
    <x v="1"/>
    <x v="1"/>
    <s v="3DD.0077A1F825"/>
  </r>
  <r>
    <x v="0"/>
    <x v="56"/>
    <d v="2025-04-28T00:00:00"/>
    <x v="6"/>
    <x v="5"/>
    <x v="1"/>
    <x v="6"/>
    <x v="5"/>
    <s v="3DD.0077981863"/>
  </r>
  <r>
    <x v="0"/>
    <x v="56"/>
    <d v="2025-04-28T00:00:00"/>
    <x v="2"/>
    <x v="2"/>
    <x v="0"/>
    <x v="2"/>
    <x v="0"/>
    <s v="3DD.00779E6516"/>
  </r>
  <r>
    <x v="0"/>
    <x v="56"/>
    <d v="2025-04-28T00:00:00"/>
    <x v="2"/>
    <x v="2"/>
    <x v="0"/>
    <x v="2"/>
    <x v="0"/>
    <s v="3DD.00779E6666"/>
  </r>
  <r>
    <x v="0"/>
    <x v="56"/>
    <d v="2025-04-28T00:00:00"/>
    <x v="2"/>
    <x v="2"/>
    <x v="0"/>
    <x v="2"/>
    <x v="0"/>
    <s v="3DD.00779E8335"/>
  </r>
  <r>
    <x v="0"/>
    <x v="56"/>
    <d v="2025-04-28T00:00:00"/>
    <x v="2"/>
    <x v="2"/>
    <x v="0"/>
    <x v="2"/>
    <x v="0"/>
    <s v="3DD.00779FC17F"/>
  </r>
  <r>
    <x v="0"/>
    <x v="56"/>
    <d v="2025-04-28T00:00:00"/>
    <x v="0"/>
    <x v="0"/>
    <x v="0"/>
    <x v="0"/>
    <x v="0"/>
    <s v="3DD.00779C54A3"/>
  </r>
  <r>
    <x v="0"/>
    <x v="56"/>
    <d v="2025-04-28T00:00:00"/>
    <x v="0"/>
    <x v="0"/>
    <x v="0"/>
    <x v="0"/>
    <x v="0"/>
    <s v="3DD.00779CA6C3"/>
  </r>
  <r>
    <x v="0"/>
    <x v="56"/>
    <d v="2025-04-28T00:00:00"/>
    <x v="0"/>
    <x v="0"/>
    <x v="0"/>
    <x v="0"/>
    <x v="0"/>
    <s v="3DD.00779CAAA2"/>
  </r>
  <r>
    <x v="0"/>
    <x v="56"/>
    <d v="2025-04-28T00:00:00"/>
    <x v="0"/>
    <x v="0"/>
    <x v="0"/>
    <x v="0"/>
    <x v="0"/>
    <s v="3DD.0077A166C6"/>
  </r>
  <r>
    <x v="0"/>
    <x v="56"/>
    <d v="2025-04-28T00:00:00"/>
    <x v="0"/>
    <x v="0"/>
    <x v="0"/>
    <x v="0"/>
    <x v="0"/>
    <s v="3DD.0077A199D1"/>
  </r>
  <r>
    <x v="0"/>
    <x v="56"/>
    <d v="2025-04-28T00:00:00"/>
    <x v="4"/>
    <x v="3"/>
    <x v="2"/>
    <x v="4"/>
    <x v="3"/>
    <s v="3DD.0077A1B971"/>
  </r>
  <r>
    <x v="0"/>
    <x v="56"/>
    <d v="2025-04-28T00:00:00"/>
    <x v="4"/>
    <x v="3"/>
    <x v="2"/>
    <x v="4"/>
    <x v="3"/>
    <s v="3DD.0077A21868"/>
  </r>
  <r>
    <x v="0"/>
    <x v="56"/>
    <d v="2025-04-29T00:00:00"/>
    <x v="1"/>
    <x v="1"/>
    <x v="1"/>
    <x v="1"/>
    <x v="1"/>
    <s v="3DD.007797D774"/>
  </r>
  <r>
    <x v="0"/>
    <x v="56"/>
    <d v="2025-04-29T00:00:00"/>
    <x v="1"/>
    <x v="1"/>
    <x v="1"/>
    <x v="1"/>
    <x v="1"/>
    <s v="3DD.00779C7F99"/>
  </r>
  <r>
    <x v="0"/>
    <x v="56"/>
    <d v="2025-04-29T00:00:00"/>
    <x v="1"/>
    <x v="1"/>
    <x v="1"/>
    <x v="1"/>
    <x v="1"/>
    <s v="3DD.00779E78BC"/>
  </r>
  <r>
    <x v="0"/>
    <x v="56"/>
    <d v="2025-04-29T00:00:00"/>
    <x v="1"/>
    <x v="1"/>
    <x v="1"/>
    <x v="1"/>
    <x v="1"/>
    <s v="3DD.00779E8F7F"/>
  </r>
  <r>
    <x v="0"/>
    <x v="56"/>
    <d v="2025-04-29T00:00:00"/>
    <x v="1"/>
    <x v="1"/>
    <x v="1"/>
    <x v="1"/>
    <x v="1"/>
    <s v="3DD.00779F052C"/>
  </r>
  <r>
    <x v="0"/>
    <x v="56"/>
    <d v="2025-04-29T00:00:00"/>
    <x v="1"/>
    <x v="1"/>
    <x v="1"/>
    <x v="1"/>
    <x v="1"/>
    <s v="3DD.00779F090F"/>
  </r>
  <r>
    <x v="0"/>
    <x v="56"/>
    <d v="2025-04-29T00:00:00"/>
    <x v="1"/>
    <x v="1"/>
    <x v="1"/>
    <x v="1"/>
    <x v="1"/>
    <s v="3DD.00779F34ED"/>
  </r>
  <r>
    <x v="0"/>
    <x v="56"/>
    <d v="2025-04-29T00:00:00"/>
    <x v="1"/>
    <x v="1"/>
    <x v="1"/>
    <x v="1"/>
    <x v="1"/>
    <s v="3DD.00779FB332"/>
  </r>
  <r>
    <x v="0"/>
    <x v="56"/>
    <d v="2025-04-29T00:00:00"/>
    <x v="1"/>
    <x v="1"/>
    <x v="1"/>
    <x v="1"/>
    <x v="1"/>
    <s v="3DD.00779FCC9B"/>
  </r>
  <r>
    <x v="0"/>
    <x v="56"/>
    <d v="2025-04-29T00:00:00"/>
    <x v="1"/>
    <x v="1"/>
    <x v="1"/>
    <x v="1"/>
    <x v="1"/>
    <s v="3DD.00779FDEA3"/>
  </r>
  <r>
    <x v="0"/>
    <x v="56"/>
    <d v="2025-04-29T00:00:00"/>
    <x v="1"/>
    <x v="1"/>
    <x v="1"/>
    <x v="1"/>
    <x v="1"/>
    <s v="3DD.00779FE0BF"/>
  </r>
  <r>
    <x v="0"/>
    <x v="56"/>
    <d v="2025-04-29T00:00:00"/>
    <x v="1"/>
    <x v="1"/>
    <x v="1"/>
    <x v="1"/>
    <x v="1"/>
    <s v="3DD.0077A0EB5E"/>
  </r>
  <r>
    <x v="0"/>
    <x v="56"/>
    <d v="2025-04-29T00:00:00"/>
    <x v="1"/>
    <x v="1"/>
    <x v="1"/>
    <x v="1"/>
    <x v="1"/>
    <s v="3DD.0077A2399F"/>
  </r>
  <r>
    <x v="0"/>
    <x v="56"/>
    <d v="2025-04-29T00:00:00"/>
    <x v="1"/>
    <x v="1"/>
    <x v="1"/>
    <x v="1"/>
    <x v="1"/>
    <s v="3DD.0077A24949"/>
  </r>
  <r>
    <x v="0"/>
    <x v="56"/>
    <d v="2025-04-29T00:00:00"/>
    <x v="5"/>
    <x v="4"/>
    <x v="1"/>
    <x v="5"/>
    <x v="4"/>
    <s v="3DD.0077AB89B6"/>
  </r>
  <r>
    <x v="0"/>
    <x v="56"/>
    <d v="2025-04-29T00:00:00"/>
    <x v="2"/>
    <x v="2"/>
    <x v="0"/>
    <x v="2"/>
    <x v="0"/>
    <s v="3DD.00779E13E1"/>
  </r>
  <r>
    <x v="0"/>
    <x v="56"/>
    <d v="2025-04-29T00:00:00"/>
    <x v="0"/>
    <x v="0"/>
    <x v="0"/>
    <x v="0"/>
    <x v="0"/>
    <s v="3DD.0077A17A12"/>
  </r>
  <r>
    <x v="0"/>
    <x v="56"/>
    <d v="2025-04-29T00:00:00"/>
    <x v="3"/>
    <x v="3"/>
    <x v="2"/>
    <x v="3"/>
    <x v="2"/>
    <s v="3DD.0077A1E012"/>
  </r>
  <r>
    <x v="0"/>
    <x v="56"/>
    <d v="2025-04-29T00:00:00"/>
    <x v="4"/>
    <x v="3"/>
    <x v="2"/>
    <x v="4"/>
    <x v="3"/>
    <s v="3DD.0077A1D47F"/>
  </r>
  <r>
    <x v="0"/>
    <x v="56"/>
    <d v="2025-04-29T00:00:00"/>
    <x v="4"/>
    <x v="3"/>
    <x v="2"/>
    <x v="4"/>
    <x v="3"/>
    <s v="3DD.0077A226D9"/>
  </r>
  <r>
    <x v="0"/>
    <x v="56"/>
    <d v="2025-04-29T00:00:00"/>
    <x v="4"/>
    <x v="3"/>
    <x v="2"/>
    <x v="4"/>
    <x v="3"/>
    <s v="3DD.0077A250F2"/>
  </r>
  <r>
    <x v="0"/>
    <x v="57"/>
    <d v="2025-04-29T00:00:00"/>
    <x v="1"/>
    <x v="1"/>
    <x v="1"/>
    <x v="1"/>
    <x v="1"/>
    <s v="3DD.00779810A0"/>
  </r>
  <r>
    <x v="0"/>
    <x v="57"/>
    <d v="2025-04-29T00:00:00"/>
    <x v="1"/>
    <x v="1"/>
    <x v="1"/>
    <x v="1"/>
    <x v="1"/>
    <s v="3DD.007798E0B1"/>
  </r>
  <r>
    <x v="0"/>
    <x v="57"/>
    <d v="2025-04-29T00:00:00"/>
    <x v="1"/>
    <x v="1"/>
    <x v="1"/>
    <x v="1"/>
    <x v="1"/>
    <s v="3DD.00779B8F72"/>
  </r>
  <r>
    <x v="0"/>
    <x v="57"/>
    <d v="2025-04-29T00:00:00"/>
    <x v="1"/>
    <x v="1"/>
    <x v="1"/>
    <x v="1"/>
    <x v="1"/>
    <s v="3DD.00779C9049"/>
  </r>
  <r>
    <x v="0"/>
    <x v="57"/>
    <d v="2025-04-29T00:00:00"/>
    <x v="1"/>
    <x v="1"/>
    <x v="1"/>
    <x v="1"/>
    <x v="1"/>
    <s v="3DD.00779E3419"/>
  </r>
  <r>
    <x v="0"/>
    <x v="57"/>
    <d v="2025-04-29T00:00:00"/>
    <x v="1"/>
    <x v="1"/>
    <x v="1"/>
    <x v="1"/>
    <x v="1"/>
    <s v="3DD.00779E412C"/>
  </r>
  <r>
    <x v="0"/>
    <x v="57"/>
    <d v="2025-04-29T00:00:00"/>
    <x v="1"/>
    <x v="1"/>
    <x v="1"/>
    <x v="1"/>
    <x v="1"/>
    <s v="3DD.00779FD433"/>
  </r>
  <r>
    <x v="0"/>
    <x v="57"/>
    <d v="2025-04-29T00:00:00"/>
    <x v="1"/>
    <x v="1"/>
    <x v="1"/>
    <x v="1"/>
    <x v="1"/>
    <s v="3DD.00779FD8CE"/>
  </r>
  <r>
    <x v="0"/>
    <x v="57"/>
    <d v="2025-04-29T00:00:00"/>
    <x v="1"/>
    <x v="1"/>
    <x v="1"/>
    <x v="1"/>
    <x v="1"/>
    <s v="3DD.0077A13D97"/>
  </r>
  <r>
    <x v="0"/>
    <x v="57"/>
    <d v="2025-04-29T00:00:00"/>
    <x v="1"/>
    <x v="1"/>
    <x v="1"/>
    <x v="1"/>
    <x v="1"/>
    <s v="3DD.0077A16414"/>
  </r>
  <r>
    <x v="0"/>
    <x v="57"/>
    <d v="2025-04-29T00:00:00"/>
    <x v="1"/>
    <x v="1"/>
    <x v="1"/>
    <x v="1"/>
    <x v="1"/>
    <s v="3DD.0077A199A6"/>
  </r>
  <r>
    <x v="0"/>
    <x v="57"/>
    <d v="2025-04-29T00:00:00"/>
    <x v="1"/>
    <x v="1"/>
    <x v="1"/>
    <x v="1"/>
    <x v="1"/>
    <s v="3DD.0077A1C126"/>
  </r>
  <r>
    <x v="0"/>
    <x v="57"/>
    <d v="2025-04-29T00:00:00"/>
    <x v="1"/>
    <x v="1"/>
    <x v="1"/>
    <x v="1"/>
    <x v="1"/>
    <s v="3DD.0077A245D5"/>
  </r>
  <r>
    <x v="0"/>
    <x v="57"/>
    <d v="2025-04-29T00:00:00"/>
    <x v="4"/>
    <x v="3"/>
    <x v="2"/>
    <x v="4"/>
    <x v="3"/>
    <s v="3DD.007783A950"/>
  </r>
  <r>
    <x v="0"/>
    <x v="57"/>
    <d v="2025-04-30T00:00:00"/>
    <x v="1"/>
    <x v="1"/>
    <x v="1"/>
    <x v="1"/>
    <x v="1"/>
    <s v="3DD.007798840E"/>
  </r>
  <r>
    <x v="0"/>
    <x v="57"/>
    <d v="2025-04-30T00:00:00"/>
    <x v="1"/>
    <x v="1"/>
    <x v="1"/>
    <x v="1"/>
    <x v="1"/>
    <s v="3DD.00779F5743"/>
  </r>
  <r>
    <x v="0"/>
    <x v="58"/>
    <d v="2025-04-30T00:00:00"/>
    <x v="1"/>
    <x v="1"/>
    <x v="1"/>
    <x v="1"/>
    <x v="1"/>
    <s v="3DD.00779C5A92"/>
  </r>
  <r>
    <x v="0"/>
    <x v="58"/>
    <d v="2025-04-30T00:00:00"/>
    <x v="1"/>
    <x v="1"/>
    <x v="1"/>
    <x v="1"/>
    <x v="1"/>
    <s v="3DD.00779CA917"/>
  </r>
  <r>
    <x v="0"/>
    <x v="58"/>
    <d v="2025-04-30T00:00:00"/>
    <x v="1"/>
    <x v="1"/>
    <x v="1"/>
    <x v="1"/>
    <x v="1"/>
    <s v="3DD.0077A12442"/>
  </r>
  <r>
    <x v="0"/>
    <x v="58"/>
    <d v="2025-04-30T00:00:00"/>
    <x v="6"/>
    <x v="5"/>
    <x v="1"/>
    <x v="6"/>
    <x v="5"/>
    <s v="3DD.0077AB4396"/>
  </r>
  <r>
    <x v="0"/>
    <x v="58"/>
    <d v="2025-04-30T00:00:00"/>
    <x v="2"/>
    <x v="2"/>
    <x v="0"/>
    <x v="2"/>
    <x v="0"/>
    <s v="3DD.00779E4113"/>
  </r>
  <r>
    <x v="0"/>
    <x v="58"/>
    <d v="2025-04-30T00:00:00"/>
    <x v="0"/>
    <x v="0"/>
    <x v="0"/>
    <x v="0"/>
    <x v="0"/>
    <s v="3DD.0077A1844B"/>
  </r>
  <r>
    <x v="0"/>
    <x v="58"/>
    <d v="2025-04-30T00:00:00"/>
    <x v="4"/>
    <x v="3"/>
    <x v="2"/>
    <x v="4"/>
    <x v="3"/>
    <s v="3DD.0077A2A8CE"/>
  </r>
  <r>
    <x v="0"/>
    <x v="59"/>
    <d v="2025-05-01T00:00:00"/>
    <x v="1"/>
    <x v="1"/>
    <x v="1"/>
    <x v="1"/>
    <x v="1"/>
    <s v="3DD.00779E3DC7"/>
  </r>
  <r>
    <x v="0"/>
    <x v="59"/>
    <d v="2025-05-01T00:00:00"/>
    <x v="1"/>
    <x v="1"/>
    <x v="1"/>
    <x v="1"/>
    <x v="1"/>
    <s v="3DD.0077AB72D1"/>
  </r>
  <r>
    <x v="0"/>
    <x v="59"/>
    <d v="2025-05-01T00:00:00"/>
    <x v="1"/>
    <x v="1"/>
    <x v="1"/>
    <x v="1"/>
    <x v="1"/>
    <s v="3DD.0077AB7532"/>
  </r>
  <r>
    <x v="0"/>
    <x v="59"/>
    <d v="2025-05-01T00:00:00"/>
    <x v="6"/>
    <x v="5"/>
    <x v="1"/>
    <x v="6"/>
    <x v="5"/>
    <s v="3DD.0077AB3C38"/>
  </r>
  <r>
    <x v="0"/>
    <x v="59"/>
    <d v="2025-05-02T00:00:00"/>
    <x v="1"/>
    <x v="1"/>
    <x v="1"/>
    <x v="1"/>
    <x v="1"/>
    <s v="3DD.0077986E1B"/>
  </r>
  <r>
    <x v="0"/>
    <x v="59"/>
    <d v="2025-05-02T00:00:00"/>
    <x v="1"/>
    <x v="1"/>
    <x v="1"/>
    <x v="1"/>
    <x v="1"/>
    <s v="3DD.0077A0CF62"/>
  </r>
  <r>
    <x v="0"/>
    <x v="59"/>
    <d v="2025-05-02T00:00:00"/>
    <x v="2"/>
    <x v="2"/>
    <x v="0"/>
    <x v="2"/>
    <x v="0"/>
    <s v="3DD.00779FCD14"/>
  </r>
  <r>
    <x v="0"/>
    <x v="59"/>
    <d v="2025-05-02T00:00:00"/>
    <x v="2"/>
    <x v="2"/>
    <x v="0"/>
    <x v="2"/>
    <x v="0"/>
    <s v="3DD.00779FE82A"/>
  </r>
  <r>
    <x v="0"/>
    <x v="60"/>
    <d v="2025-05-02T00:00:00"/>
    <x v="1"/>
    <x v="1"/>
    <x v="1"/>
    <x v="1"/>
    <x v="1"/>
    <s v="3DD.00779C4986"/>
  </r>
  <r>
    <x v="0"/>
    <x v="60"/>
    <d v="2025-05-02T00:00:00"/>
    <x v="1"/>
    <x v="1"/>
    <x v="1"/>
    <x v="1"/>
    <x v="1"/>
    <s v="3DD.00779C8CA6"/>
  </r>
  <r>
    <x v="0"/>
    <x v="60"/>
    <d v="2025-05-02T00:00:00"/>
    <x v="1"/>
    <x v="1"/>
    <x v="1"/>
    <x v="1"/>
    <x v="1"/>
    <s v="3DD.00779E5B3C"/>
  </r>
  <r>
    <x v="0"/>
    <x v="60"/>
    <d v="2025-05-02T00:00:00"/>
    <x v="1"/>
    <x v="1"/>
    <x v="1"/>
    <x v="1"/>
    <x v="1"/>
    <s v="3DD.00779E5BB8"/>
  </r>
  <r>
    <x v="0"/>
    <x v="60"/>
    <d v="2025-05-02T00:00:00"/>
    <x v="1"/>
    <x v="1"/>
    <x v="1"/>
    <x v="1"/>
    <x v="1"/>
    <s v="3DD.00779E9AAC"/>
  </r>
  <r>
    <x v="0"/>
    <x v="60"/>
    <d v="2025-05-02T00:00:00"/>
    <x v="1"/>
    <x v="1"/>
    <x v="1"/>
    <x v="1"/>
    <x v="1"/>
    <s v="3DD.00779F96C1"/>
  </r>
  <r>
    <x v="0"/>
    <x v="60"/>
    <d v="2025-05-02T00:00:00"/>
    <x v="1"/>
    <x v="1"/>
    <x v="1"/>
    <x v="1"/>
    <x v="1"/>
    <s v="3DD.0077A09ACD"/>
  </r>
  <r>
    <x v="0"/>
    <x v="60"/>
    <d v="2025-05-02T00:00:00"/>
    <x v="1"/>
    <x v="1"/>
    <x v="1"/>
    <x v="1"/>
    <x v="1"/>
    <s v="3DD.0077A0CCC5"/>
  </r>
  <r>
    <x v="0"/>
    <x v="60"/>
    <d v="2025-05-02T00:00:00"/>
    <x v="2"/>
    <x v="2"/>
    <x v="0"/>
    <x v="2"/>
    <x v="0"/>
    <s v="3DD.00779F850D"/>
  </r>
  <r>
    <x v="0"/>
    <x v="60"/>
    <d v="2025-05-02T00:00:00"/>
    <x v="2"/>
    <x v="2"/>
    <x v="0"/>
    <x v="2"/>
    <x v="0"/>
    <s v="3DD.00779FBF6C"/>
  </r>
  <r>
    <x v="0"/>
    <x v="60"/>
    <d v="2025-05-03T00:00:00"/>
    <x v="1"/>
    <x v="1"/>
    <x v="1"/>
    <x v="1"/>
    <x v="1"/>
    <s v="3DD.007798AD80"/>
  </r>
  <r>
    <x v="0"/>
    <x v="60"/>
    <d v="2025-05-03T00:00:00"/>
    <x v="1"/>
    <x v="1"/>
    <x v="1"/>
    <x v="1"/>
    <x v="1"/>
    <s v="3DD.00779EC539"/>
  </r>
  <r>
    <x v="0"/>
    <x v="61"/>
    <d v="2025-05-03T00:00:00"/>
    <x v="1"/>
    <x v="1"/>
    <x v="1"/>
    <x v="1"/>
    <x v="1"/>
    <s v="3DD.00779C8001"/>
  </r>
  <r>
    <x v="0"/>
    <x v="61"/>
    <d v="2025-05-03T00:00:00"/>
    <x v="3"/>
    <x v="3"/>
    <x v="2"/>
    <x v="3"/>
    <x v="2"/>
    <s v="3DD.0077A2021E"/>
  </r>
  <r>
    <x v="0"/>
    <x v="61"/>
    <d v="2025-05-03T00:00:00"/>
    <x v="3"/>
    <x v="3"/>
    <x v="2"/>
    <x v="3"/>
    <x v="2"/>
    <s v="3DD.0077A20FDE"/>
  </r>
  <r>
    <x v="0"/>
    <x v="61"/>
    <d v="2025-05-04T00:00:00"/>
    <x v="1"/>
    <x v="1"/>
    <x v="1"/>
    <x v="1"/>
    <x v="1"/>
    <s v="3DD.0077986E4D"/>
  </r>
  <r>
    <x v="0"/>
    <x v="61"/>
    <d v="2025-05-04T00:00:00"/>
    <x v="1"/>
    <x v="1"/>
    <x v="1"/>
    <x v="1"/>
    <x v="1"/>
    <s v="3DD.007798B918"/>
  </r>
  <r>
    <x v="0"/>
    <x v="61"/>
    <d v="2025-05-04T00:00:00"/>
    <x v="1"/>
    <x v="1"/>
    <x v="1"/>
    <x v="1"/>
    <x v="1"/>
    <s v="3DD.00779C602F"/>
  </r>
  <r>
    <x v="0"/>
    <x v="61"/>
    <d v="2025-05-04T00:00:00"/>
    <x v="1"/>
    <x v="1"/>
    <x v="1"/>
    <x v="1"/>
    <x v="1"/>
    <s v="3DD.00779FC052"/>
  </r>
  <r>
    <x v="0"/>
    <x v="61"/>
    <d v="2025-05-04T00:00:00"/>
    <x v="2"/>
    <x v="2"/>
    <x v="0"/>
    <x v="2"/>
    <x v="0"/>
    <s v="3DD.00779F1FFF"/>
  </r>
  <r>
    <x v="0"/>
    <x v="61"/>
    <d v="2025-05-04T00:00:00"/>
    <x v="4"/>
    <x v="3"/>
    <x v="2"/>
    <x v="4"/>
    <x v="3"/>
    <s v="3DD.0077A26507"/>
  </r>
  <r>
    <x v="0"/>
    <x v="62"/>
    <d v="2025-05-04T00:00:00"/>
    <x v="1"/>
    <x v="1"/>
    <x v="1"/>
    <x v="1"/>
    <x v="1"/>
    <s v="3DD.0077981B81"/>
  </r>
  <r>
    <x v="0"/>
    <x v="62"/>
    <d v="2025-05-04T00:00:00"/>
    <x v="1"/>
    <x v="1"/>
    <x v="1"/>
    <x v="1"/>
    <x v="1"/>
    <s v="3DD.0077982441"/>
  </r>
  <r>
    <x v="0"/>
    <x v="62"/>
    <d v="2025-05-04T00:00:00"/>
    <x v="1"/>
    <x v="1"/>
    <x v="1"/>
    <x v="1"/>
    <x v="1"/>
    <s v="3DD.00779834F5"/>
  </r>
  <r>
    <x v="0"/>
    <x v="62"/>
    <d v="2025-05-04T00:00:00"/>
    <x v="1"/>
    <x v="1"/>
    <x v="1"/>
    <x v="1"/>
    <x v="1"/>
    <s v="3DD.007798FBC7"/>
  </r>
  <r>
    <x v="0"/>
    <x v="62"/>
    <d v="2025-05-04T00:00:00"/>
    <x v="1"/>
    <x v="1"/>
    <x v="1"/>
    <x v="1"/>
    <x v="1"/>
    <s v="3DD.007798FF09"/>
  </r>
  <r>
    <x v="0"/>
    <x v="62"/>
    <d v="2025-05-04T00:00:00"/>
    <x v="1"/>
    <x v="1"/>
    <x v="1"/>
    <x v="1"/>
    <x v="1"/>
    <s v="3DD.00779CC144"/>
  </r>
  <r>
    <x v="0"/>
    <x v="62"/>
    <d v="2025-05-04T00:00:00"/>
    <x v="1"/>
    <x v="1"/>
    <x v="1"/>
    <x v="1"/>
    <x v="1"/>
    <s v="3DD.00779DAA30"/>
  </r>
  <r>
    <x v="0"/>
    <x v="62"/>
    <d v="2025-05-04T00:00:00"/>
    <x v="1"/>
    <x v="1"/>
    <x v="1"/>
    <x v="1"/>
    <x v="1"/>
    <s v="3DD.0077A267C6"/>
  </r>
  <r>
    <x v="0"/>
    <x v="62"/>
    <d v="2025-05-04T00:00:00"/>
    <x v="1"/>
    <x v="1"/>
    <x v="1"/>
    <x v="1"/>
    <x v="1"/>
    <s v="3DD.0077AB6011"/>
  </r>
  <r>
    <x v="0"/>
    <x v="62"/>
    <d v="2025-05-04T00:00:00"/>
    <x v="6"/>
    <x v="5"/>
    <x v="1"/>
    <x v="6"/>
    <x v="5"/>
    <s v="3DD.007798538B"/>
  </r>
  <r>
    <x v="0"/>
    <x v="62"/>
    <d v="2025-05-04T00:00:00"/>
    <x v="4"/>
    <x v="3"/>
    <x v="2"/>
    <x v="4"/>
    <x v="3"/>
    <s v="3DD.0077A21827"/>
  </r>
  <r>
    <x v="0"/>
    <x v="62"/>
    <d v="2025-05-05T00:00:00"/>
    <x v="1"/>
    <x v="1"/>
    <x v="1"/>
    <x v="1"/>
    <x v="1"/>
    <s v="3DD.007798BD0A"/>
  </r>
  <r>
    <x v="0"/>
    <x v="62"/>
    <d v="2025-05-05T00:00:00"/>
    <x v="1"/>
    <x v="1"/>
    <x v="1"/>
    <x v="1"/>
    <x v="1"/>
    <s v="3DD.00779C4DC6"/>
  </r>
  <r>
    <x v="0"/>
    <x v="62"/>
    <d v="2025-05-05T00:00:00"/>
    <x v="1"/>
    <x v="1"/>
    <x v="1"/>
    <x v="1"/>
    <x v="1"/>
    <s v="3DD.00779E3A2B"/>
  </r>
  <r>
    <x v="0"/>
    <x v="62"/>
    <d v="2025-05-05T00:00:00"/>
    <x v="1"/>
    <x v="1"/>
    <x v="1"/>
    <x v="1"/>
    <x v="1"/>
    <s v="3DD.0077A09D26"/>
  </r>
  <r>
    <x v="0"/>
    <x v="63"/>
    <d v="2025-05-05T00:00:00"/>
    <x v="1"/>
    <x v="1"/>
    <x v="1"/>
    <x v="1"/>
    <x v="1"/>
    <s v="3DD.0077981461"/>
  </r>
  <r>
    <x v="0"/>
    <x v="63"/>
    <d v="2025-05-06T00:00:00"/>
    <x v="1"/>
    <x v="1"/>
    <x v="1"/>
    <x v="1"/>
    <x v="1"/>
    <s v="3DD.0077A16778"/>
  </r>
  <r>
    <x v="0"/>
    <x v="64"/>
    <d v="2025-05-06T00:00:00"/>
    <x v="1"/>
    <x v="1"/>
    <x v="1"/>
    <x v="1"/>
    <x v="1"/>
    <s v="3DD.007798D5AE"/>
  </r>
  <r>
    <x v="0"/>
    <x v="64"/>
    <d v="2025-05-06T00:00:00"/>
    <x v="0"/>
    <x v="0"/>
    <x v="0"/>
    <x v="0"/>
    <x v="0"/>
    <s v="3DD.00779CB240"/>
  </r>
  <r>
    <x v="0"/>
    <x v="64"/>
    <d v="2025-05-06T00:00:00"/>
    <x v="3"/>
    <x v="3"/>
    <x v="2"/>
    <x v="3"/>
    <x v="2"/>
    <s v="3DD.0077A1D2B2"/>
  </r>
  <r>
    <x v="0"/>
    <x v="65"/>
    <d v="2025-05-07T00:00:00"/>
    <x v="1"/>
    <x v="1"/>
    <x v="1"/>
    <x v="1"/>
    <x v="1"/>
    <s v="3DD.0077A25EFB"/>
  </r>
  <r>
    <x v="0"/>
    <x v="65"/>
    <d v="2025-05-09T00:00:00"/>
    <x v="1"/>
    <x v="1"/>
    <x v="1"/>
    <x v="1"/>
    <x v="1"/>
    <s v="3DD.00779CAC0D"/>
  </r>
  <r>
    <x v="0"/>
    <x v="66"/>
    <d v="2025-05-08T00:00:00"/>
    <x v="1"/>
    <x v="1"/>
    <x v="1"/>
    <x v="1"/>
    <x v="1"/>
    <s v="3DD.0077983036"/>
  </r>
  <r>
    <x v="0"/>
    <x v="66"/>
    <d v="2025-05-08T00:00:00"/>
    <x v="1"/>
    <x v="1"/>
    <x v="1"/>
    <x v="1"/>
    <x v="1"/>
    <s v="3DD.00779EE738"/>
  </r>
  <r>
    <x v="0"/>
    <x v="66"/>
    <d v="2025-05-08T00:00:00"/>
    <x v="1"/>
    <x v="1"/>
    <x v="1"/>
    <x v="1"/>
    <x v="1"/>
    <s v="3DD.0077A1636D"/>
  </r>
  <r>
    <x v="0"/>
    <x v="66"/>
    <d v="2025-05-08T00:00:00"/>
    <x v="1"/>
    <x v="1"/>
    <x v="1"/>
    <x v="1"/>
    <x v="1"/>
    <s v="3DD.0077A177D1"/>
  </r>
  <r>
    <x v="0"/>
    <x v="66"/>
    <d v="2025-05-08T00:00:00"/>
    <x v="1"/>
    <x v="1"/>
    <x v="1"/>
    <x v="1"/>
    <x v="1"/>
    <s v="3DD.0077A2D22D"/>
  </r>
  <r>
    <x v="0"/>
    <x v="66"/>
    <d v="2025-05-08T00:00:00"/>
    <x v="4"/>
    <x v="3"/>
    <x v="2"/>
    <x v="4"/>
    <x v="3"/>
    <s v="3DD.0077A234D5"/>
  </r>
  <r>
    <x v="0"/>
    <x v="66"/>
    <d v="2025-05-10T00:00:00"/>
    <x v="1"/>
    <x v="1"/>
    <x v="1"/>
    <x v="1"/>
    <x v="1"/>
    <s v="3DD.0077A181D9"/>
  </r>
  <r>
    <x v="0"/>
    <x v="67"/>
    <d v="2025-05-09T00:00:00"/>
    <x v="1"/>
    <x v="1"/>
    <x v="1"/>
    <x v="1"/>
    <x v="1"/>
    <s v="3DD.0077986FFC"/>
  </r>
  <r>
    <x v="0"/>
    <x v="67"/>
    <d v="2025-05-09T00:00:00"/>
    <x v="1"/>
    <x v="1"/>
    <x v="1"/>
    <x v="1"/>
    <x v="1"/>
    <s v="3DD.0077A17B39"/>
  </r>
  <r>
    <x v="0"/>
    <x v="67"/>
    <d v="2025-05-09T00:00:00"/>
    <x v="1"/>
    <x v="1"/>
    <x v="1"/>
    <x v="1"/>
    <x v="1"/>
    <s v="3DD.0077A1AE46"/>
  </r>
  <r>
    <x v="0"/>
    <x v="67"/>
    <d v="2025-05-09T00:00:00"/>
    <x v="2"/>
    <x v="2"/>
    <x v="0"/>
    <x v="2"/>
    <x v="0"/>
    <s v="3DD.00779EA6FF"/>
  </r>
  <r>
    <x v="0"/>
    <x v="67"/>
    <d v="2025-05-11T00:00:00"/>
    <x v="1"/>
    <x v="1"/>
    <x v="1"/>
    <x v="1"/>
    <x v="1"/>
    <s v="3DD.00779E351D"/>
  </r>
  <r>
    <x v="0"/>
    <x v="67"/>
    <d v="2025-05-11T00:00:00"/>
    <x v="1"/>
    <x v="1"/>
    <x v="1"/>
    <x v="1"/>
    <x v="1"/>
    <s v="3DD.0077ABC043"/>
  </r>
  <r>
    <x v="0"/>
    <x v="67"/>
    <d v="2025-05-11T00:00:00"/>
    <x v="4"/>
    <x v="3"/>
    <x v="2"/>
    <x v="4"/>
    <x v="3"/>
    <s v="3DD.0077A1B5E2"/>
  </r>
  <r>
    <x v="0"/>
    <x v="67"/>
    <d v="2025-05-12T00:00:00"/>
    <x v="1"/>
    <x v="1"/>
    <x v="1"/>
    <x v="1"/>
    <x v="1"/>
    <s v="3DD.0077A13837"/>
  </r>
  <r>
    <x v="0"/>
    <x v="68"/>
    <d v="2025-05-10T00:00:00"/>
    <x v="1"/>
    <x v="1"/>
    <x v="1"/>
    <x v="1"/>
    <x v="1"/>
    <s v="3DD.00779E4C39"/>
  </r>
  <r>
    <x v="0"/>
    <x v="68"/>
    <d v="2025-05-10T00:00:00"/>
    <x v="1"/>
    <x v="1"/>
    <x v="1"/>
    <x v="1"/>
    <x v="1"/>
    <s v="3DD.0077A1EB79"/>
  </r>
  <r>
    <x v="0"/>
    <x v="69"/>
    <d v="2025-05-11T00:00:00"/>
    <x v="1"/>
    <x v="1"/>
    <x v="1"/>
    <x v="1"/>
    <x v="1"/>
    <s v="3DD.00779EB230"/>
  </r>
  <r>
    <x v="0"/>
    <x v="69"/>
    <d v="2025-05-11T00:00:00"/>
    <x v="1"/>
    <x v="1"/>
    <x v="1"/>
    <x v="1"/>
    <x v="1"/>
    <s v="3DD.0077A1ED70"/>
  </r>
  <r>
    <x v="0"/>
    <x v="69"/>
    <d v="2025-05-11T00:00:00"/>
    <x v="6"/>
    <x v="5"/>
    <x v="1"/>
    <x v="6"/>
    <x v="5"/>
    <s v="3DD.007797CDC7"/>
  </r>
  <r>
    <x v="0"/>
    <x v="69"/>
    <d v="2025-05-11T00:00:00"/>
    <x v="4"/>
    <x v="3"/>
    <x v="2"/>
    <x v="4"/>
    <x v="3"/>
    <s v="3DD.0077A193FD"/>
  </r>
  <r>
    <x v="0"/>
    <x v="69"/>
    <d v="2025-05-11T00:00:00"/>
    <x v="4"/>
    <x v="3"/>
    <x v="2"/>
    <x v="4"/>
    <x v="3"/>
    <s v="3DD.0077A28B33"/>
  </r>
  <r>
    <x v="0"/>
    <x v="70"/>
    <d v="2025-05-12T00:00:00"/>
    <x v="1"/>
    <x v="1"/>
    <x v="1"/>
    <x v="1"/>
    <x v="1"/>
    <s v="3DD.007798E57F"/>
  </r>
  <r>
    <x v="0"/>
    <x v="70"/>
    <d v="2025-05-12T00:00:00"/>
    <x v="1"/>
    <x v="1"/>
    <x v="1"/>
    <x v="1"/>
    <x v="1"/>
    <s v="3DD.00779E3D06"/>
  </r>
  <r>
    <x v="0"/>
    <x v="70"/>
    <d v="2025-05-12T00:00:00"/>
    <x v="1"/>
    <x v="1"/>
    <x v="1"/>
    <x v="1"/>
    <x v="1"/>
    <s v="3DD.0077A0CF47"/>
  </r>
  <r>
    <x v="0"/>
    <x v="70"/>
    <d v="2025-05-12T00:00:00"/>
    <x v="4"/>
    <x v="3"/>
    <x v="2"/>
    <x v="4"/>
    <x v="3"/>
    <s v="3DD.007784113F"/>
  </r>
  <r>
    <x v="0"/>
    <x v="70"/>
    <d v="2025-05-12T00:00:00"/>
    <x v="4"/>
    <x v="3"/>
    <x v="2"/>
    <x v="4"/>
    <x v="3"/>
    <s v="3DD.0077A1E0FA"/>
  </r>
  <r>
    <x v="0"/>
    <x v="70"/>
    <d v="2025-05-12T00:00:00"/>
    <x v="4"/>
    <x v="3"/>
    <x v="2"/>
    <x v="4"/>
    <x v="3"/>
    <s v="3DD.0077A23E07"/>
  </r>
  <r>
    <x v="0"/>
    <x v="70"/>
    <d v="2025-05-13T00:00:00"/>
    <x v="1"/>
    <x v="1"/>
    <x v="1"/>
    <x v="1"/>
    <x v="1"/>
    <s v="3DD.00779861F1"/>
  </r>
  <r>
    <x v="0"/>
    <x v="70"/>
    <d v="2025-05-13T00:00:00"/>
    <x v="1"/>
    <x v="1"/>
    <x v="1"/>
    <x v="1"/>
    <x v="1"/>
    <s v="3DD.007798A6FF"/>
  </r>
  <r>
    <x v="0"/>
    <x v="70"/>
    <d v="2025-05-13T00:00:00"/>
    <x v="1"/>
    <x v="1"/>
    <x v="1"/>
    <x v="1"/>
    <x v="1"/>
    <s v="3DD.00779CEA4C"/>
  </r>
  <r>
    <x v="0"/>
    <x v="70"/>
    <d v="2025-05-13T00:00:00"/>
    <x v="1"/>
    <x v="1"/>
    <x v="1"/>
    <x v="1"/>
    <x v="1"/>
    <s v="3DD.0077A0CA89"/>
  </r>
  <r>
    <x v="0"/>
    <x v="71"/>
    <d v="2025-05-13T00:00:00"/>
    <x v="1"/>
    <x v="1"/>
    <x v="1"/>
    <x v="1"/>
    <x v="1"/>
    <s v="3DD.0077986D28"/>
  </r>
  <r>
    <x v="0"/>
    <x v="71"/>
    <d v="2025-05-13T00:00:00"/>
    <x v="1"/>
    <x v="1"/>
    <x v="1"/>
    <x v="1"/>
    <x v="1"/>
    <s v="3DD.0077987FA4"/>
  </r>
  <r>
    <x v="0"/>
    <x v="71"/>
    <d v="2025-05-13T00:00:00"/>
    <x v="1"/>
    <x v="1"/>
    <x v="1"/>
    <x v="1"/>
    <x v="1"/>
    <s v="3DD.00779C8F3F"/>
  </r>
  <r>
    <x v="0"/>
    <x v="71"/>
    <d v="2025-05-13T00:00:00"/>
    <x v="1"/>
    <x v="1"/>
    <x v="1"/>
    <x v="1"/>
    <x v="1"/>
    <s v="3DD.00779C99C7"/>
  </r>
  <r>
    <x v="0"/>
    <x v="71"/>
    <d v="2025-05-13T00:00:00"/>
    <x v="1"/>
    <x v="1"/>
    <x v="1"/>
    <x v="1"/>
    <x v="1"/>
    <s v="3DD.00779E664E"/>
  </r>
  <r>
    <x v="0"/>
    <x v="71"/>
    <d v="2025-05-13T00:00:00"/>
    <x v="1"/>
    <x v="1"/>
    <x v="1"/>
    <x v="1"/>
    <x v="1"/>
    <s v="3DD.0077A104D7"/>
  </r>
  <r>
    <x v="0"/>
    <x v="71"/>
    <d v="2025-05-13T00:00:00"/>
    <x v="1"/>
    <x v="1"/>
    <x v="1"/>
    <x v="1"/>
    <x v="1"/>
    <s v="3DD.0077A12599"/>
  </r>
  <r>
    <x v="0"/>
    <x v="71"/>
    <d v="2025-05-13T00:00:00"/>
    <x v="1"/>
    <x v="1"/>
    <x v="1"/>
    <x v="1"/>
    <x v="1"/>
    <s v="3DD.0077A13D74"/>
  </r>
  <r>
    <x v="0"/>
    <x v="71"/>
    <d v="2025-05-13T00:00:00"/>
    <x v="1"/>
    <x v="1"/>
    <x v="1"/>
    <x v="1"/>
    <x v="1"/>
    <s v="3DD.0077A1546D"/>
  </r>
  <r>
    <x v="0"/>
    <x v="71"/>
    <d v="2025-05-13T00:00:00"/>
    <x v="4"/>
    <x v="3"/>
    <x v="2"/>
    <x v="4"/>
    <x v="3"/>
    <s v="3DD.0077A1FAB4"/>
  </r>
  <r>
    <x v="0"/>
    <x v="71"/>
    <d v="2025-05-13T00:00:00"/>
    <x v="4"/>
    <x v="3"/>
    <x v="2"/>
    <x v="4"/>
    <x v="3"/>
    <s v="3DD.0077A24805"/>
  </r>
  <r>
    <x v="0"/>
    <x v="71"/>
    <d v="2025-05-13T00:00:00"/>
    <x v="4"/>
    <x v="3"/>
    <x v="2"/>
    <x v="4"/>
    <x v="3"/>
    <s v="3DD.0077A26518"/>
  </r>
  <r>
    <x v="0"/>
    <x v="71"/>
    <d v="2025-05-14T00:00:00"/>
    <x v="1"/>
    <x v="1"/>
    <x v="1"/>
    <x v="1"/>
    <x v="1"/>
    <s v="3DD.007798D810"/>
  </r>
  <r>
    <x v="0"/>
    <x v="71"/>
    <d v="2025-05-14T00:00:00"/>
    <x v="2"/>
    <x v="2"/>
    <x v="0"/>
    <x v="2"/>
    <x v="0"/>
    <s v="3DD.00779EC69D"/>
  </r>
  <r>
    <x v="0"/>
    <x v="71"/>
    <d v="2025-05-14T00:00:00"/>
    <x v="4"/>
    <x v="3"/>
    <x v="2"/>
    <x v="4"/>
    <x v="3"/>
    <s v="3DD.0077A1ECD9"/>
  </r>
  <r>
    <x v="0"/>
    <x v="71"/>
    <d v="2025-05-15T00:00:00"/>
    <x v="1"/>
    <x v="1"/>
    <x v="1"/>
    <x v="1"/>
    <x v="1"/>
    <s v="3DD.00779D8F19"/>
  </r>
  <r>
    <x v="0"/>
    <x v="72"/>
    <d v="2025-05-14T00:00:00"/>
    <x v="1"/>
    <x v="1"/>
    <x v="1"/>
    <x v="1"/>
    <x v="1"/>
    <s v="3DD.00779C9F9A"/>
  </r>
  <r>
    <x v="0"/>
    <x v="72"/>
    <d v="2025-05-14T00:00:00"/>
    <x v="1"/>
    <x v="1"/>
    <x v="1"/>
    <x v="1"/>
    <x v="1"/>
    <s v="3DD.00779E64CD"/>
  </r>
  <r>
    <x v="0"/>
    <x v="72"/>
    <d v="2025-05-14T00:00:00"/>
    <x v="1"/>
    <x v="1"/>
    <x v="1"/>
    <x v="1"/>
    <x v="1"/>
    <s v="3DD.0077A17193"/>
  </r>
  <r>
    <x v="0"/>
    <x v="72"/>
    <d v="2025-05-14T00:00:00"/>
    <x v="4"/>
    <x v="3"/>
    <x v="2"/>
    <x v="4"/>
    <x v="3"/>
    <s v="3DD.0077A15908"/>
  </r>
  <r>
    <x v="0"/>
    <x v="72"/>
    <d v="2025-05-15T00:00:00"/>
    <x v="1"/>
    <x v="1"/>
    <x v="1"/>
    <x v="1"/>
    <x v="1"/>
    <s v="3DD.0077A0E8D4"/>
  </r>
  <r>
    <x v="0"/>
    <x v="72"/>
    <d v="2025-05-16T00:00:00"/>
    <x v="4"/>
    <x v="3"/>
    <x v="2"/>
    <x v="4"/>
    <x v="3"/>
    <s v="3DD.0077A1AA54"/>
  </r>
  <r>
    <x v="0"/>
    <x v="73"/>
    <d v="2025-05-15T00:00:00"/>
    <x v="1"/>
    <x v="1"/>
    <x v="1"/>
    <x v="1"/>
    <x v="1"/>
    <s v="3DD.0077987DBE"/>
  </r>
  <r>
    <x v="0"/>
    <x v="73"/>
    <d v="2025-05-15T00:00:00"/>
    <x v="1"/>
    <x v="1"/>
    <x v="1"/>
    <x v="1"/>
    <x v="1"/>
    <s v="3DD.00779E4063"/>
  </r>
  <r>
    <x v="0"/>
    <x v="73"/>
    <d v="2025-05-15T00:00:00"/>
    <x v="1"/>
    <x v="1"/>
    <x v="1"/>
    <x v="1"/>
    <x v="1"/>
    <s v="3DD.00779E8F85"/>
  </r>
  <r>
    <x v="0"/>
    <x v="73"/>
    <d v="2025-05-15T00:00:00"/>
    <x v="1"/>
    <x v="1"/>
    <x v="1"/>
    <x v="1"/>
    <x v="1"/>
    <s v="3DD.0077A0C0D5"/>
  </r>
  <r>
    <x v="0"/>
    <x v="73"/>
    <d v="2025-05-15T00:00:00"/>
    <x v="1"/>
    <x v="1"/>
    <x v="1"/>
    <x v="1"/>
    <x v="1"/>
    <s v="3DD.0077A1D7F8"/>
  </r>
  <r>
    <x v="0"/>
    <x v="73"/>
    <d v="2025-05-15T00:00:00"/>
    <x v="4"/>
    <x v="3"/>
    <x v="2"/>
    <x v="4"/>
    <x v="3"/>
    <s v="3DD.0077987DEF"/>
  </r>
  <r>
    <x v="0"/>
    <x v="73"/>
    <d v="2025-05-15T00:00:00"/>
    <x v="4"/>
    <x v="3"/>
    <x v="2"/>
    <x v="4"/>
    <x v="3"/>
    <s v="3DD.0077988C87"/>
  </r>
  <r>
    <x v="0"/>
    <x v="73"/>
    <d v="2025-05-16T00:00:00"/>
    <x v="1"/>
    <x v="1"/>
    <x v="1"/>
    <x v="1"/>
    <x v="1"/>
    <s v="3DD.007798AD1D"/>
  </r>
  <r>
    <x v="0"/>
    <x v="74"/>
    <d v="2025-05-16T00:00:00"/>
    <x v="1"/>
    <x v="1"/>
    <x v="1"/>
    <x v="1"/>
    <x v="1"/>
    <s v="3DD.003D309660"/>
  </r>
  <r>
    <x v="0"/>
    <x v="74"/>
    <d v="2025-05-16T00:00:00"/>
    <x v="1"/>
    <x v="1"/>
    <x v="1"/>
    <x v="1"/>
    <x v="1"/>
    <s v="3DD.00779F1FED"/>
  </r>
  <r>
    <x v="0"/>
    <x v="74"/>
    <d v="2025-05-16T00:00:00"/>
    <x v="1"/>
    <x v="1"/>
    <x v="1"/>
    <x v="1"/>
    <x v="1"/>
    <s v="3DD.0077A0C2F2"/>
  </r>
  <r>
    <x v="0"/>
    <x v="74"/>
    <d v="2025-05-16T00:00:00"/>
    <x v="4"/>
    <x v="3"/>
    <x v="2"/>
    <x v="4"/>
    <x v="3"/>
    <s v="3DD.0077A1D9FE"/>
  </r>
  <r>
    <x v="0"/>
    <x v="74"/>
    <d v="2025-05-17T00:00:00"/>
    <x v="1"/>
    <x v="1"/>
    <x v="1"/>
    <x v="1"/>
    <x v="1"/>
    <s v="3DD.00779C0C33"/>
  </r>
  <r>
    <x v="0"/>
    <x v="74"/>
    <d v="2025-05-20T00:00:00"/>
    <x v="1"/>
    <x v="1"/>
    <x v="1"/>
    <x v="1"/>
    <x v="1"/>
    <s v="3DD.00779C6218"/>
  </r>
  <r>
    <x v="0"/>
    <x v="75"/>
    <d v="2025-05-17T00:00:00"/>
    <x v="1"/>
    <x v="1"/>
    <x v="1"/>
    <x v="1"/>
    <x v="1"/>
    <s v="3DD.00779C5DB9"/>
  </r>
  <r>
    <x v="0"/>
    <x v="75"/>
    <d v="2025-05-17T00:00:00"/>
    <x v="1"/>
    <x v="1"/>
    <x v="1"/>
    <x v="1"/>
    <x v="1"/>
    <s v="3DD.00779D7348"/>
  </r>
  <r>
    <x v="0"/>
    <x v="75"/>
    <d v="2025-05-17T00:00:00"/>
    <x v="1"/>
    <x v="1"/>
    <x v="1"/>
    <x v="1"/>
    <x v="1"/>
    <s v="3DD.00779F8488"/>
  </r>
  <r>
    <x v="0"/>
    <x v="75"/>
    <d v="2025-05-17T00:00:00"/>
    <x v="1"/>
    <x v="1"/>
    <x v="1"/>
    <x v="1"/>
    <x v="1"/>
    <s v="3DD.0077A2542D"/>
  </r>
  <r>
    <x v="0"/>
    <x v="75"/>
    <d v="2025-05-18T00:00:00"/>
    <x v="1"/>
    <x v="1"/>
    <x v="1"/>
    <x v="1"/>
    <x v="1"/>
    <s v="3DD.0077A1B3ED"/>
  </r>
  <r>
    <x v="0"/>
    <x v="75"/>
    <d v="2025-05-18T00:00:00"/>
    <x v="4"/>
    <x v="3"/>
    <x v="2"/>
    <x v="4"/>
    <x v="3"/>
    <s v="3DD.0077A2606B"/>
  </r>
  <r>
    <x v="0"/>
    <x v="76"/>
    <d v="2025-05-18T00:00:00"/>
    <x v="1"/>
    <x v="1"/>
    <x v="1"/>
    <x v="1"/>
    <x v="1"/>
    <s v="3DD.00779F38F4"/>
  </r>
  <r>
    <x v="0"/>
    <x v="76"/>
    <d v="2025-05-18T00:00:00"/>
    <x v="1"/>
    <x v="1"/>
    <x v="1"/>
    <x v="1"/>
    <x v="1"/>
    <s v="3DD.0077A1D912"/>
  </r>
  <r>
    <x v="0"/>
    <x v="76"/>
    <d v="2025-05-18T00:00:00"/>
    <x v="1"/>
    <x v="1"/>
    <x v="1"/>
    <x v="1"/>
    <x v="1"/>
    <s v="3DD.0077ABC2B4"/>
  </r>
  <r>
    <x v="0"/>
    <x v="76"/>
    <d v="2025-05-18T00:00:00"/>
    <x v="4"/>
    <x v="3"/>
    <x v="2"/>
    <x v="4"/>
    <x v="3"/>
    <s v="3DD.0077A144EA"/>
  </r>
  <r>
    <x v="0"/>
    <x v="76"/>
    <d v="2025-05-18T00:00:00"/>
    <x v="4"/>
    <x v="3"/>
    <x v="2"/>
    <x v="4"/>
    <x v="3"/>
    <s v="3DD.0077A2352F"/>
  </r>
  <r>
    <x v="0"/>
    <x v="76"/>
    <d v="2025-05-18T00:00:00"/>
    <x v="4"/>
    <x v="3"/>
    <x v="2"/>
    <x v="4"/>
    <x v="3"/>
    <s v="3DD.0077A24BFB"/>
  </r>
  <r>
    <x v="0"/>
    <x v="76"/>
    <d v="2025-05-18T00:00:00"/>
    <x v="4"/>
    <x v="3"/>
    <x v="2"/>
    <x v="4"/>
    <x v="3"/>
    <s v="3DD.0077A2F89B"/>
  </r>
  <r>
    <x v="0"/>
    <x v="77"/>
    <d v="2025-05-19T00:00:00"/>
    <x v="1"/>
    <x v="1"/>
    <x v="1"/>
    <x v="1"/>
    <x v="1"/>
    <s v="3DD.007798B36C"/>
  </r>
  <r>
    <x v="0"/>
    <x v="77"/>
    <d v="2025-05-19T00:00:00"/>
    <x v="1"/>
    <x v="1"/>
    <x v="1"/>
    <x v="1"/>
    <x v="1"/>
    <s v="3DD.00779C7F43"/>
  </r>
  <r>
    <x v="0"/>
    <x v="77"/>
    <d v="2025-05-19T00:00:00"/>
    <x v="1"/>
    <x v="1"/>
    <x v="1"/>
    <x v="1"/>
    <x v="1"/>
    <s v="3DD.00779E7D08"/>
  </r>
  <r>
    <x v="0"/>
    <x v="77"/>
    <d v="2025-05-19T00:00:00"/>
    <x v="1"/>
    <x v="1"/>
    <x v="1"/>
    <x v="1"/>
    <x v="1"/>
    <s v="3DD.00779F1FD9"/>
  </r>
  <r>
    <x v="0"/>
    <x v="77"/>
    <d v="2025-05-19T00:00:00"/>
    <x v="1"/>
    <x v="1"/>
    <x v="1"/>
    <x v="1"/>
    <x v="1"/>
    <s v="3DD.00779F61BB"/>
  </r>
  <r>
    <x v="0"/>
    <x v="77"/>
    <d v="2025-05-19T00:00:00"/>
    <x v="1"/>
    <x v="1"/>
    <x v="1"/>
    <x v="1"/>
    <x v="1"/>
    <s v="3DD.0077A15AA8"/>
  </r>
  <r>
    <x v="0"/>
    <x v="77"/>
    <d v="2025-05-19T00:00:00"/>
    <x v="4"/>
    <x v="3"/>
    <x v="2"/>
    <x v="4"/>
    <x v="3"/>
    <s v="3DD.0077A1ED00"/>
  </r>
  <r>
    <x v="0"/>
    <x v="78"/>
    <d v="2025-05-20T00:00:00"/>
    <x v="1"/>
    <x v="1"/>
    <x v="1"/>
    <x v="1"/>
    <x v="1"/>
    <s v="3DD.00779FDDBB"/>
  </r>
  <r>
    <x v="0"/>
    <x v="78"/>
    <d v="2025-05-20T00:00:00"/>
    <x v="1"/>
    <x v="1"/>
    <x v="1"/>
    <x v="1"/>
    <x v="1"/>
    <s v="3DD.0077AB72E9"/>
  </r>
  <r>
    <x v="0"/>
    <x v="78"/>
    <d v="2025-05-20T00:00:00"/>
    <x v="5"/>
    <x v="4"/>
    <x v="1"/>
    <x v="5"/>
    <x v="4"/>
    <s v="3DD.0077AB46DC"/>
  </r>
  <r>
    <x v="0"/>
    <x v="79"/>
    <d v="2025-05-21T00:00:00"/>
    <x v="1"/>
    <x v="1"/>
    <x v="1"/>
    <x v="1"/>
    <x v="1"/>
    <s v="3DD.00779CB606"/>
  </r>
  <r>
    <x v="0"/>
    <x v="80"/>
    <d v="2025-05-22T00:00:00"/>
    <x v="1"/>
    <x v="1"/>
    <x v="1"/>
    <x v="1"/>
    <x v="1"/>
    <s v="3DD.0077A21AFA"/>
  </r>
  <r>
    <x v="0"/>
    <x v="80"/>
    <d v="2025-05-22T00:00:00"/>
    <x v="6"/>
    <x v="5"/>
    <x v="1"/>
    <x v="6"/>
    <x v="5"/>
    <s v="3DD.0077AB33B9"/>
  </r>
  <r>
    <x v="0"/>
    <x v="80"/>
    <d v="2025-05-23T00:00:00"/>
    <x v="4"/>
    <x v="3"/>
    <x v="2"/>
    <x v="4"/>
    <x v="3"/>
    <s v="3DD.0077A15575"/>
  </r>
  <r>
    <x v="0"/>
    <x v="81"/>
    <d v="2025-05-23T00:00:00"/>
    <x v="1"/>
    <x v="1"/>
    <x v="1"/>
    <x v="1"/>
    <x v="1"/>
    <s v="3DD.00779886CF"/>
  </r>
  <r>
    <x v="0"/>
    <x v="81"/>
    <d v="2025-05-23T00:00:00"/>
    <x v="1"/>
    <x v="1"/>
    <x v="1"/>
    <x v="1"/>
    <x v="1"/>
    <s v="3DD.0077A1A700"/>
  </r>
  <r>
    <x v="0"/>
    <x v="81"/>
    <d v="2025-05-24T00:00:00"/>
    <x v="1"/>
    <x v="1"/>
    <x v="1"/>
    <x v="1"/>
    <x v="1"/>
    <s v="3DD.00778F337B"/>
  </r>
  <r>
    <x v="0"/>
    <x v="82"/>
    <d v="2025-05-25T00:00:00"/>
    <x v="4"/>
    <x v="3"/>
    <x v="2"/>
    <x v="4"/>
    <x v="3"/>
    <s v="3DD.0077A2233F"/>
  </r>
  <r>
    <x v="0"/>
    <x v="83"/>
    <d v="2025-05-25T00:00:00"/>
    <x v="1"/>
    <x v="1"/>
    <x v="1"/>
    <x v="1"/>
    <x v="1"/>
    <s v="3DD.0077A14327"/>
  </r>
  <r>
    <x v="0"/>
    <x v="84"/>
    <d v="2025-05-29T00:00:00"/>
    <x v="4"/>
    <x v="3"/>
    <x v="2"/>
    <x v="4"/>
    <x v="3"/>
    <s v="3DD.0077A26907"/>
  </r>
  <r>
    <x v="0"/>
    <x v="85"/>
    <d v="2025-06-02T00:00:00"/>
    <x v="1"/>
    <x v="1"/>
    <x v="1"/>
    <x v="1"/>
    <x v="1"/>
    <s v="3DD.007798FE0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x v="0"/>
    <x v="0"/>
    <x v="0"/>
    <x v="0"/>
    <x v="0"/>
    <x v="0"/>
    <x v="0"/>
    <x v="0"/>
    <s v="3DD.003D939B65"/>
  </r>
  <r>
    <x v="0"/>
    <x v="1"/>
    <x v="1"/>
    <x v="1"/>
    <x v="1"/>
    <x v="0"/>
    <x v="1"/>
    <x v="0"/>
    <s v="3DD.003D8F3124"/>
  </r>
  <r>
    <x v="0"/>
    <x v="1"/>
    <x v="2"/>
    <x v="2"/>
    <x v="2"/>
    <x v="0"/>
    <x v="2"/>
    <x v="0"/>
    <s v="3DD.0077A1DA11"/>
  </r>
  <r>
    <x v="0"/>
    <x v="2"/>
    <x v="3"/>
    <x v="3"/>
    <x v="3"/>
    <x v="0"/>
    <x v="3"/>
    <x v="0"/>
    <s v="3DD.003D8F044D"/>
  </r>
  <r>
    <x v="0"/>
    <x v="2"/>
    <x v="3"/>
    <x v="4"/>
    <x v="4"/>
    <x v="0"/>
    <x v="4"/>
    <x v="0"/>
    <s v="3DD.003D8F1700"/>
  </r>
  <r>
    <x v="0"/>
    <x v="3"/>
    <x v="2"/>
    <x v="5"/>
    <x v="5"/>
    <x v="0"/>
    <x v="5"/>
    <x v="1"/>
    <s v="3DD.0077A30240"/>
  </r>
  <r>
    <x v="0"/>
    <x v="3"/>
    <x v="2"/>
    <x v="6"/>
    <x v="6"/>
    <x v="0"/>
    <x v="6"/>
    <x v="1"/>
    <s v="3DD.003D8F4316"/>
  </r>
  <r>
    <x v="0"/>
    <x v="3"/>
    <x v="2"/>
    <x v="7"/>
    <x v="7"/>
    <x v="0"/>
    <x v="7"/>
    <x v="0"/>
    <s v="3DD.003D8F3EC1"/>
  </r>
  <r>
    <x v="0"/>
    <x v="3"/>
    <x v="2"/>
    <x v="4"/>
    <x v="4"/>
    <x v="0"/>
    <x v="4"/>
    <x v="0"/>
    <s v="3DD.003D8EFF49"/>
  </r>
  <r>
    <x v="0"/>
    <x v="3"/>
    <x v="2"/>
    <x v="4"/>
    <x v="4"/>
    <x v="0"/>
    <x v="4"/>
    <x v="0"/>
    <s v="3DD.003D8F0076"/>
  </r>
  <r>
    <x v="0"/>
    <x v="3"/>
    <x v="2"/>
    <x v="4"/>
    <x v="4"/>
    <x v="0"/>
    <x v="4"/>
    <x v="0"/>
    <s v="3DD.003D8F0495"/>
  </r>
  <r>
    <x v="0"/>
    <x v="3"/>
    <x v="2"/>
    <x v="4"/>
    <x v="4"/>
    <x v="0"/>
    <x v="4"/>
    <x v="0"/>
    <s v="3DD.003D8F05A8"/>
  </r>
  <r>
    <x v="0"/>
    <x v="3"/>
    <x v="4"/>
    <x v="0"/>
    <x v="0"/>
    <x v="0"/>
    <x v="0"/>
    <x v="0"/>
    <s v="3DD.003D939A11"/>
  </r>
  <r>
    <x v="0"/>
    <x v="4"/>
    <x v="4"/>
    <x v="5"/>
    <x v="5"/>
    <x v="0"/>
    <x v="5"/>
    <x v="1"/>
    <s v="3DD.003D30AB65"/>
  </r>
  <r>
    <x v="0"/>
    <x v="4"/>
    <x v="4"/>
    <x v="6"/>
    <x v="6"/>
    <x v="0"/>
    <x v="6"/>
    <x v="1"/>
    <s v="3DD.003D8F3A02"/>
  </r>
  <r>
    <x v="0"/>
    <x v="4"/>
    <x v="4"/>
    <x v="7"/>
    <x v="7"/>
    <x v="0"/>
    <x v="7"/>
    <x v="0"/>
    <s v="3DD.003D8F23C5"/>
  </r>
  <r>
    <x v="0"/>
    <x v="4"/>
    <x v="4"/>
    <x v="7"/>
    <x v="7"/>
    <x v="0"/>
    <x v="7"/>
    <x v="0"/>
    <s v="3DD.003D8F3A43"/>
  </r>
  <r>
    <x v="0"/>
    <x v="4"/>
    <x v="4"/>
    <x v="7"/>
    <x v="7"/>
    <x v="0"/>
    <x v="7"/>
    <x v="0"/>
    <s v="3DD.003D8F3C46"/>
  </r>
  <r>
    <x v="0"/>
    <x v="4"/>
    <x v="4"/>
    <x v="7"/>
    <x v="7"/>
    <x v="0"/>
    <x v="7"/>
    <x v="0"/>
    <s v="3DD.003D8F3D77"/>
  </r>
  <r>
    <x v="0"/>
    <x v="4"/>
    <x v="4"/>
    <x v="0"/>
    <x v="0"/>
    <x v="0"/>
    <x v="0"/>
    <x v="0"/>
    <s v="3DD.003D938608"/>
  </r>
  <r>
    <x v="0"/>
    <x v="4"/>
    <x v="4"/>
    <x v="0"/>
    <x v="0"/>
    <x v="0"/>
    <x v="0"/>
    <x v="0"/>
    <s v="3DD.003D939D09"/>
  </r>
  <r>
    <x v="0"/>
    <x v="4"/>
    <x v="4"/>
    <x v="4"/>
    <x v="4"/>
    <x v="0"/>
    <x v="4"/>
    <x v="0"/>
    <s v="3DD.003D8F10E9"/>
  </r>
  <r>
    <x v="0"/>
    <x v="5"/>
    <x v="5"/>
    <x v="5"/>
    <x v="5"/>
    <x v="0"/>
    <x v="5"/>
    <x v="1"/>
    <s v="3DD.0077A2C6C8"/>
  </r>
  <r>
    <x v="0"/>
    <x v="5"/>
    <x v="5"/>
    <x v="6"/>
    <x v="6"/>
    <x v="0"/>
    <x v="6"/>
    <x v="1"/>
    <s v="3DD.003D8F29DA"/>
  </r>
  <r>
    <x v="0"/>
    <x v="5"/>
    <x v="5"/>
    <x v="1"/>
    <x v="1"/>
    <x v="0"/>
    <x v="1"/>
    <x v="0"/>
    <s v="3DD.003D8F3268"/>
  </r>
  <r>
    <x v="0"/>
    <x v="5"/>
    <x v="5"/>
    <x v="0"/>
    <x v="0"/>
    <x v="0"/>
    <x v="0"/>
    <x v="0"/>
    <s v="3DD.003D938803"/>
  </r>
  <r>
    <x v="0"/>
    <x v="5"/>
    <x v="5"/>
    <x v="0"/>
    <x v="0"/>
    <x v="0"/>
    <x v="0"/>
    <x v="0"/>
    <s v="3DD.003D939A7C"/>
  </r>
  <r>
    <x v="0"/>
    <x v="5"/>
    <x v="5"/>
    <x v="0"/>
    <x v="0"/>
    <x v="0"/>
    <x v="0"/>
    <x v="0"/>
    <s v="3DD.003D939E2D"/>
  </r>
  <r>
    <x v="0"/>
    <x v="5"/>
    <x v="5"/>
    <x v="0"/>
    <x v="0"/>
    <x v="0"/>
    <x v="0"/>
    <x v="0"/>
    <s v="3DD.003D939E97"/>
  </r>
  <r>
    <x v="0"/>
    <x v="5"/>
    <x v="5"/>
    <x v="3"/>
    <x v="3"/>
    <x v="0"/>
    <x v="3"/>
    <x v="0"/>
    <s v="3DD.003D8F0183"/>
  </r>
  <r>
    <x v="0"/>
    <x v="5"/>
    <x v="5"/>
    <x v="3"/>
    <x v="3"/>
    <x v="0"/>
    <x v="3"/>
    <x v="0"/>
    <s v="3DD.003D8F0298"/>
  </r>
  <r>
    <x v="0"/>
    <x v="5"/>
    <x v="5"/>
    <x v="4"/>
    <x v="4"/>
    <x v="0"/>
    <x v="4"/>
    <x v="0"/>
    <s v="3DD.003D8EFB93"/>
  </r>
  <r>
    <x v="0"/>
    <x v="5"/>
    <x v="5"/>
    <x v="4"/>
    <x v="4"/>
    <x v="0"/>
    <x v="4"/>
    <x v="0"/>
    <s v="3DD.003D8EFC79"/>
  </r>
  <r>
    <x v="0"/>
    <x v="5"/>
    <x v="5"/>
    <x v="4"/>
    <x v="4"/>
    <x v="0"/>
    <x v="4"/>
    <x v="0"/>
    <s v="3DD.003D8EFCF3"/>
  </r>
  <r>
    <x v="0"/>
    <x v="5"/>
    <x v="5"/>
    <x v="4"/>
    <x v="4"/>
    <x v="0"/>
    <x v="4"/>
    <x v="0"/>
    <s v="3DD.003D8F007E"/>
  </r>
  <r>
    <x v="0"/>
    <x v="5"/>
    <x v="5"/>
    <x v="4"/>
    <x v="4"/>
    <x v="0"/>
    <x v="4"/>
    <x v="0"/>
    <s v="3DD.003D8F1137"/>
  </r>
  <r>
    <x v="0"/>
    <x v="5"/>
    <x v="5"/>
    <x v="4"/>
    <x v="4"/>
    <x v="0"/>
    <x v="4"/>
    <x v="0"/>
    <s v="3DD.003D8F14BA"/>
  </r>
  <r>
    <x v="0"/>
    <x v="5"/>
    <x v="5"/>
    <x v="4"/>
    <x v="4"/>
    <x v="0"/>
    <x v="4"/>
    <x v="0"/>
    <s v="3DD.003D8F15B7"/>
  </r>
  <r>
    <x v="0"/>
    <x v="5"/>
    <x v="5"/>
    <x v="4"/>
    <x v="4"/>
    <x v="0"/>
    <x v="4"/>
    <x v="0"/>
    <s v="3DD.003D8F15E6"/>
  </r>
  <r>
    <x v="0"/>
    <x v="5"/>
    <x v="5"/>
    <x v="4"/>
    <x v="4"/>
    <x v="0"/>
    <x v="4"/>
    <x v="0"/>
    <s v="3DD.003D8F1723"/>
  </r>
  <r>
    <x v="0"/>
    <x v="5"/>
    <x v="6"/>
    <x v="2"/>
    <x v="2"/>
    <x v="0"/>
    <x v="2"/>
    <x v="0"/>
    <s v="3DD.003D30AE70"/>
  </r>
  <r>
    <x v="0"/>
    <x v="5"/>
    <x v="6"/>
    <x v="7"/>
    <x v="7"/>
    <x v="0"/>
    <x v="7"/>
    <x v="0"/>
    <s v="3DD.003D8F2463"/>
  </r>
  <r>
    <x v="0"/>
    <x v="5"/>
    <x v="6"/>
    <x v="7"/>
    <x v="7"/>
    <x v="0"/>
    <x v="7"/>
    <x v="0"/>
    <s v="3DD.003D8F3DC5"/>
  </r>
  <r>
    <x v="0"/>
    <x v="5"/>
    <x v="6"/>
    <x v="1"/>
    <x v="1"/>
    <x v="0"/>
    <x v="1"/>
    <x v="0"/>
    <s v="3DD.003D8F33C8"/>
  </r>
  <r>
    <x v="0"/>
    <x v="5"/>
    <x v="6"/>
    <x v="0"/>
    <x v="0"/>
    <x v="0"/>
    <x v="0"/>
    <x v="0"/>
    <s v="3DD.003D939D41"/>
  </r>
  <r>
    <x v="0"/>
    <x v="5"/>
    <x v="6"/>
    <x v="0"/>
    <x v="0"/>
    <x v="0"/>
    <x v="0"/>
    <x v="0"/>
    <s v="3DD.003D93A2B4"/>
  </r>
  <r>
    <x v="0"/>
    <x v="5"/>
    <x v="6"/>
    <x v="3"/>
    <x v="3"/>
    <x v="0"/>
    <x v="3"/>
    <x v="0"/>
    <s v="3DD.003D8F0620"/>
  </r>
  <r>
    <x v="0"/>
    <x v="5"/>
    <x v="6"/>
    <x v="4"/>
    <x v="4"/>
    <x v="0"/>
    <x v="4"/>
    <x v="0"/>
    <s v="3DD.003D8F011D"/>
  </r>
  <r>
    <x v="0"/>
    <x v="5"/>
    <x v="6"/>
    <x v="4"/>
    <x v="4"/>
    <x v="0"/>
    <x v="4"/>
    <x v="0"/>
    <s v="3DD.003D8F1673"/>
  </r>
  <r>
    <x v="0"/>
    <x v="5"/>
    <x v="6"/>
    <x v="4"/>
    <x v="4"/>
    <x v="0"/>
    <x v="4"/>
    <x v="0"/>
    <s v="3DD.003D8F1732"/>
  </r>
  <r>
    <x v="0"/>
    <x v="5"/>
    <x v="7"/>
    <x v="4"/>
    <x v="4"/>
    <x v="0"/>
    <x v="4"/>
    <x v="0"/>
    <s v="3DD.003D8F1382"/>
  </r>
  <r>
    <x v="0"/>
    <x v="6"/>
    <x v="6"/>
    <x v="5"/>
    <x v="5"/>
    <x v="0"/>
    <x v="5"/>
    <x v="1"/>
    <s v="3DD.003D905C8C"/>
  </r>
  <r>
    <x v="0"/>
    <x v="6"/>
    <x v="6"/>
    <x v="8"/>
    <x v="8"/>
    <x v="0"/>
    <x v="8"/>
    <x v="2"/>
    <s v="3DD.003D906217"/>
  </r>
  <r>
    <x v="0"/>
    <x v="6"/>
    <x v="6"/>
    <x v="7"/>
    <x v="7"/>
    <x v="0"/>
    <x v="7"/>
    <x v="0"/>
    <s v="3DD.003D8F20F6"/>
  </r>
  <r>
    <x v="0"/>
    <x v="6"/>
    <x v="6"/>
    <x v="7"/>
    <x v="7"/>
    <x v="0"/>
    <x v="7"/>
    <x v="0"/>
    <s v="3DD.003D8F3DB8"/>
  </r>
  <r>
    <x v="0"/>
    <x v="6"/>
    <x v="6"/>
    <x v="7"/>
    <x v="7"/>
    <x v="0"/>
    <x v="7"/>
    <x v="0"/>
    <s v="3DD.003D8F3E1F"/>
  </r>
  <r>
    <x v="0"/>
    <x v="6"/>
    <x v="6"/>
    <x v="1"/>
    <x v="1"/>
    <x v="0"/>
    <x v="1"/>
    <x v="0"/>
    <s v="3DD.003D8F33D7"/>
  </r>
  <r>
    <x v="0"/>
    <x v="6"/>
    <x v="6"/>
    <x v="0"/>
    <x v="0"/>
    <x v="0"/>
    <x v="0"/>
    <x v="0"/>
    <s v="3DD.003D939FFA"/>
  </r>
  <r>
    <x v="0"/>
    <x v="6"/>
    <x v="6"/>
    <x v="3"/>
    <x v="3"/>
    <x v="0"/>
    <x v="3"/>
    <x v="0"/>
    <s v="3DD.003D8F0543"/>
  </r>
  <r>
    <x v="0"/>
    <x v="6"/>
    <x v="6"/>
    <x v="3"/>
    <x v="3"/>
    <x v="0"/>
    <x v="3"/>
    <x v="0"/>
    <s v="3DD.003D8F060B"/>
  </r>
  <r>
    <x v="0"/>
    <x v="6"/>
    <x v="6"/>
    <x v="4"/>
    <x v="4"/>
    <x v="0"/>
    <x v="4"/>
    <x v="0"/>
    <s v="3DD.003D8EFDFF"/>
  </r>
  <r>
    <x v="0"/>
    <x v="6"/>
    <x v="6"/>
    <x v="4"/>
    <x v="4"/>
    <x v="0"/>
    <x v="4"/>
    <x v="0"/>
    <s v="3DD.003D8F0481"/>
  </r>
  <r>
    <x v="0"/>
    <x v="6"/>
    <x v="6"/>
    <x v="4"/>
    <x v="4"/>
    <x v="0"/>
    <x v="4"/>
    <x v="0"/>
    <s v="3DD.003D8F10D4"/>
  </r>
  <r>
    <x v="0"/>
    <x v="6"/>
    <x v="6"/>
    <x v="4"/>
    <x v="4"/>
    <x v="0"/>
    <x v="4"/>
    <x v="0"/>
    <s v="3DD.003D8F11CA"/>
  </r>
  <r>
    <x v="0"/>
    <x v="6"/>
    <x v="6"/>
    <x v="4"/>
    <x v="4"/>
    <x v="0"/>
    <x v="4"/>
    <x v="0"/>
    <s v="3DD.003D8F1290"/>
  </r>
  <r>
    <x v="0"/>
    <x v="6"/>
    <x v="6"/>
    <x v="4"/>
    <x v="4"/>
    <x v="0"/>
    <x v="4"/>
    <x v="0"/>
    <s v="3DD.003D8F137F"/>
  </r>
  <r>
    <x v="0"/>
    <x v="6"/>
    <x v="6"/>
    <x v="4"/>
    <x v="4"/>
    <x v="0"/>
    <x v="4"/>
    <x v="0"/>
    <s v="3DD.003D8F179F"/>
  </r>
  <r>
    <x v="0"/>
    <x v="6"/>
    <x v="6"/>
    <x v="4"/>
    <x v="4"/>
    <x v="0"/>
    <x v="4"/>
    <x v="0"/>
    <s v="3DD.003D9398EA"/>
  </r>
  <r>
    <x v="0"/>
    <x v="6"/>
    <x v="7"/>
    <x v="5"/>
    <x v="5"/>
    <x v="0"/>
    <x v="5"/>
    <x v="1"/>
    <s v="3DD.003D30AB3C"/>
  </r>
  <r>
    <x v="0"/>
    <x v="6"/>
    <x v="7"/>
    <x v="2"/>
    <x v="2"/>
    <x v="0"/>
    <x v="2"/>
    <x v="0"/>
    <s v="3DD.003D30B2C8"/>
  </r>
  <r>
    <x v="0"/>
    <x v="6"/>
    <x v="7"/>
    <x v="7"/>
    <x v="7"/>
    <x v="0"/>
    <x v="7"/>
    <x v="0"/>
    <s v="3DD.003D8F3E22"/>
  </r>
  <r>
    <x v="0"/>
    <x v="6"/>
    <x v="7"/>
    <x v="7"/>
    <x v="7"/>
    <x v="0"/>
    <x v="7"/>
    <x v="0"/>
    <s v="3DD.003D8F3E51"/>
  </r>
  <r>
    <x v="0"/>
    <x v="6"/>
    <x v="7"/>
    <x v="0"/>
    <x v="0"/>
    <x v="0"/>
    <x v="0"/>
    <x v="0"/>
    <s v="3DD.003D938CB7"/>
  </r>
  <r>
    <x v="0"/>
    <x v="6"/>
    <x v="7"/>
    <x v="3"/>
    <x v="3"/>
    <x v="0"/>
    <x v="3"/>
    <x v="0"/>
    <s v="3DD.003D8F0449"/>
  </r>
  <r>
    <x v="0"/>
    <x v="6"/>
    <x v="7"/>
    <x v="4"/>
    <x v="4"/>
    <x v="0"/>
    <x v="4"/>
    <x v="0"/>
    <s v="3DD.003D8F133A"/>
  </r>
  <r>
    <x v="0"/>
    <x v="6"/>
    <x v="7"/>
    <x v="4"/>
    <x v="4"/>
    <x v="0"/>
    <x v="4"/>
    <x v="0"/>
    <s v="3DD.003D8F13E6"/>
  </r>
  <r>
    <x v="0"/>
    <x v="7"/>
    <x v="7"/>
    <x v="5"/>
    <x v="5"/>
    <x v="0"/>
    <x v="5"/>
    <x v="1"/>
    <s v="3DD.0077A25A28"/>
  </r>
  <r>
    <x v="0"/>
    <x v="7"/>
    <x v="7"/>
    <x v="8"/>
    <x v="8"/>
    <x v="0"/>
    <x v="8"/>
    <x v="2"/>
    <s v="3DD.003D30B3E8"/>
  </r>
  <r>
    <x v="0"/>
    <x v="7"/>
    <x v="7"/>
    <x v="6"/>
    <x v="6"/>
    <x v="0"/>
    <x v="6"/>
    <x v="1"/>
    <s v="3DD.003D8F2959"/>
  </r>
  <r>
    <x v="0"/>
    <x v="7"/>
    <x v="7"/>
    <x v="7"/>
    <x v="7"/>
    <x v="0"/>
    <x v="7"/>
    <x v="0"/>
    <s v="3DD.003D8F20AA"/>
  </r>
  <r>
    <x v="0"/>
    <x v="7"/>
    <x v="7"/>
    <x v="7"/>
    <x v="7"/>
    <x v="0"/>
    <x v="7"/>
    <x v="0"/>
    <s v="3DD.003D8F2864"/>
  </r>
  <r>
    <x v="0"/>
    <x v="7"/>
    <x v="7"/>
    <x v="7"/>
    <x v="7"/>
    <x v="0"/>
    <x v="7"/>
    <x v="0"/>
    <s v="3DD.003D8F3ED8"/>
  </r>
  <r>
    <x v="0"/>
    <x v="7"/>
    <x v="7"/>
    <x v="7"/>
    <x v="7"/>
    <x v="0"/>
    <x v="7"/>
    <x v="0"/>
    <s v="3DD.003D8F3F26"/>
  </r>
  <r>
    <x v="0"/>
    <x v="7"/>
    <x v="7"/>
    <x v="1"/>
    <x v="1"/>
    <x v="0"/>
    <x v="1"/>
    <x v="0"/>
    <s v="3DD.003D8F1C6E"/>
  </r>
  <r>
    <x v="0"/>
    <x v="7"/>
    <x v="7"/>
    <x v="1"/>
    <x v="1"/>
    <x v="0"/>
    <x v="1"/>
    <x v="0"/>
    <s v="3DD.003D8F1CF3"/>
  </r>
  <r>
    <x v="0"/>
    <x v="7"/>
    <x v="7"/>
    <x v="0"/>
    <x v="0"/>
    <x v="0"/>
    <x v="0"/>
    <x v="0"/>
    <s v="3DD.003D9387B8"/>
  </r>
  <r>
    <x v="0"/>
    <x v="7"/>
    <x v="7"/>
    <x v="0"/>
    <x v="0"/>
    <x v="0"/>
    <x v="0"/>
    <x v="0"/>
    <s v="3DD.003D938B28"/>
  </r>
  <r>
    <x v="0"/>
    <x v="7"/>
    <x v="7"/>
    <x v="0"/>
    <x v="0"/>
    <x v="0"/>
    <x v="0"/>
    <x v="0"/>
    <s v="3DD.003D939E90"/>
  </r>
  <r>
    <x v="0"/>
    <x v="7"/>
    <x v="7"/>
    <x v="3"/>
    <x v="3"/>
    <x v="0"/>
    <x v="3"/>
    <x v="0"/>
    <s v="3DD.003D938648"/>
  </r>
  <r>
    <x v="0"/>
    <x v="7"/>
    <x v="7"/>
    <x v="4"/>
    <x v="4"/>
    <x v="0"/>
    <x v="4"/>
    <x v="0"/>
    <s v="3DD.003D8EF98E"/>
  </r>
  <r>
    <x v="0"/>
    <x v="7"/>
    <x v="7"/>
    <x v="4"/>
    <x v="4"/>
    <x v="0"/>
    <x v="4"/>
    <x v="0"/>
    <s v="3DD.003D8EFF8A"/>
  </r>
  <r>
    <x v="0"/>
    <x v="7"/>
    <x v="7"/>
    <x v="4"/>
    <x v="4"/>
    <x v="0"/>
    <x v="4"/>
    <x v="0"/>
    <s v="3DD.003D8F0F3F"/>
  </r>
  <r>
    <x v="0"/>
    <x v="7"/>
    <x v="7"/>
    <x v="4"/>
    <x v="4"/>
    <x v="0"/>
    <x v="4"/>
    <x v="0"/>
    <s v="3DD.003D8F15DE"/>
  </r>
  <r>
    <x v="0"/>
    <x v="7"/>
    <x v="8"/>
    <x v="6"/>
    <x v="6"/>
    <x v="0"/>
    <x v="6"/>
    <x v="1"/>
    <s v="3DD.003D8F39B3"/>
  </r>
  <r>
    <x v="0"/>
    <x v="7"/>
    <x v="8"/>
    <x v="4"/>
    <x v="4"/>
    <x v="0"/>
    <x v="4"/>
    <x v="0"/>
    <s v="3DD.003D8EFCBB"/>
  </r>
  <r>
    <x v="0"/>
    <x v="8"/>
    <x v="8"/>
    <x v="5"/>
    <x v="5"/>
    <x v="0"/>
    <x v="5"/>
    <x v="1"/>
    <s v="3DD.003DF1BCA3"/>
  </r>
  <r>
    <x v="0"/>
    <x v="8"/>
    <x v="8"/>
    <x v="5"/>
    <x v="5"/>
    <x v="0"/>
    <x v="5"/>
    <x v="1"/>
    <s v="3DD.0077D4D0E1"/>
  </r>
  <r>
    <x v="0"/>
    <x v="8"/>
    <x v="8"/>
    <x v="8"/>
    <x v="8"/>
    <x v="0"/>
    <x v="8"/>
    <x v="2"/>
    <s v="3DD.003D30B443"/>
  </r>
  <r>
    <x v="0"/>
    <x v="8"/>
    <x v="8"/>
    <x v="6"/>
    <x v="6"/>
    <x v="0"/>
    <x v="6"/>
    <x v="1"/>
    <s v="3DD.003D8F2AD7"/>
  </r>
  <r>
    <x v="0"/>
    <x v="8"/>
    <x v="8"/>
    <x v="4"/>
    <x v="4"/>
    <x v="0"/>
    <x v="4"/>
    <x v="0"/>
    <s v="3DD.003D8EFF9F"/>
  </r>
  <r>
    <x v="0"/>
    <x v="8"/>
    <x v="8"/>
    <x v="4"/>
    <x v="4"/>
    <x v="0"/>
    <x v="4"/>
    <x v="0"/>
    <s v="3DD.003D8F0F2E"/>
  </r>
  <r>
    <x v="0"/>
    <x v="8"/>
    <x v="8"/>
    <x v="4"/>
    <x v="4"/>
    <x v="0"/>
    <x v="4"/>
    <x v="0"/>
    <s v="3DD.003D8F1211"/>
  </r>
  <r>
    <x v="0"/>
    <x v="8"/>
    <x v="8"/>
    <x v="4"/>
    <x v="4"/>
    <x v="0"/>
    <x v="4"/>
    <x v="0"/>
    <s v="3DD.003D8F1793"/>
  </r>
  <r>
    <x v="0"/>
    <x v="9"/>
    <x v="9"/>
    <x v="7"/>
    <x v="7"/>
    <x v="0"/>
    <x v="7"/>
    <x v="0"/>
    <s v="3DD.003D8F2147"/>
  </r>
  <r>
    <x v="0"/>
    <x v="9"/>
    <x v="9"/>
    <x v="4"/>
    <x v="4"/>
    <x v="0"/>
    <x v="4"/>
    <x v="0"/>
    <s v="3DD.003D8F17F4"/>
  </r>
  <r>
    <x v="0"/>
    <x v="10"/>
    <x v="10"/>
    <x v="5"/>
    <x v="5"/>
    <x v="0"/>
    <x v="5"/>
    <x v="1"/>
    <s v="3DD.0077A2631E"/>
  </r>
  <r>
    <x v="0"/>
    <x v="10"/>
    <x v="10"/>
    <x v="4"/>
    <x v="4"/>
    <x v="0"/>
    <x v="4"/>
    <x v="0"/>
    <s v="3DD.003D8EFCEE"/>
  </r>
  <r>
    <x v="0"/>
    <x v="11"/>
    <x v="11"/>
    <x v="6"/>
    <x v="6"/>
    <x v="0"/>
    <x v="6"/>
    <x v="1"/>
    <s v="3DD.003D8F3848"/>
  </r>
  <r>
    <x v="0"/>
    <x v="11"/>
    <x v="11"/>
    <x v="4"/>
    <x v="4"/>
    <x v="0"/>
    <x v="4"/>
    <x v="0"/>
    <s v="3DD.003D8F171E"/>
  </r>
  <r>
    <x v="0"/>
    <x v="11"/>
    <x v="12"/>
    <x v="3"/>
    <x v="3"/>
    <x v="0"/>
    <x v="3"/>
    <x v="0"/>
    <s v="3DD.003D8F0345"/>
  </r>
  <r>
    <x v="0"/>
    <x v="12"/>
    <x v="12"/>
    <x v="5"/>
    <x v="5"/>
    <x v="0"/>
    <x v="5"/>
    <x v="1"/>
    <s v="3DD.003D30ACF2"/>
  </r>
  <r>
    <x v="0"/>
    <x v="12"/>
    <x v="13"/>
    <x v="4"/>
    <x v="4"/>
    <x v="0"/>
    <x v="4"/>
    <x v="0"/>
    <s v="3DD.003D8EFF80"/>
  </r>
  <r>
    <x v="0"/>
    <x v="13"/>
    <x v="13"/>
    <x v="1"/>
    <x v="1"/>
    <x v="0"/>
    <x v="1"/>
    <x v="0"/>
    <s v="3DD.003D8F1ECF"/>
  </r>
  <r>
    <x v="0"/>
    <x v="13"/>
    <x v="14"/>
    <x v="7"/>
    <x v="7"/>
    <x v="0"/>
    <x v="7"/>
    <x v="0"/>
    <s v="3DD.003D8F279F"/>
  </r>
  <r>
    <x v="0"/>
    <x v="14"/>
    <x v="14"/>
    <x v="8"/>
    <x v="8"/>
    <x v="0"/>
    <x v="8"/>
    <x v="2"/>
    <s v="3DD.0077A20BB1"/>
  </r>
  <r>
    <x v="0"/>
    <x v="14"/>
    <x v="14"/>
    <x v="6"/>
    <x v="6"/>
    <x v="0"/>
    <x v="6"/>
    <x v="1"/>
    <s v="3DD.003D8F3B1F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3D3769-52FD-48A0-92DC-053AF29759DA}" name="PivotTable1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fieldListSortAscending="1">
  <location ref="A1:H88" firstHeaderRow="1" firstDataRow="2" firstDataCol="1"/>
  <pivotFields count="9">
    <pivotField showAll="0"/>
    <pivotField axis="axisRow" showAl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t="default"/>
      </items>
    </pivotField>
    <pivotField showAll="0"/>
    <pivotField axis="axisCol" showAll="0" sortType="ascending">
      <items count="8">
        <item x="1"/>
        <item x="5"/>
        <item x="6"/>
        <item x="2"/>
        <item x="0"/>
        <item x="3"/>
        <item x="4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8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Count of Tag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5C88E2-2F8E-41D4-87CF-F7BB217F646B}" name="PivotTable1" cacheId="9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fieldListSortAscending="1">
  <location ref="A1:J18" firstHeaderRow="1" firstDataRow="2" firstDataCol="1"/>
  <pivotFields count="11">
    <pivotField showAll="0"/>
    <pivotField axis="axisRow" showAll="0">
      <items count="28"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x="0"/>
        <item x="2"/>
        <item x="4"/>
        <item x="5"/>
        <item x="6"/>
        <item x="7"/>
        <item x="8"/>
        <item x="9"/>
        <item x="10"/>
        <item x="11"/>
        <item x="12"/>
        <item x="14"/>
        <item x="1"/>
        <item x="3"/>
        <item x="13"/>
        <item t="default"/>
      </items>
    </pivotField>
    <pivotField showAll="0"/>
    <pivotField axis="axisCol" showAll="0" sortType="ascending">
      <items count="14">
        <item x="5"/>
        <item x="8"/>
        <item x="2"/>
        <item x="6"/>
        <item x="7"/>
        <item x="1"/>
        <item x="0"/>
        <item x="3"/>
        <item x="4"/>
        <item m="1" x="9"/>
        <item m="1" x="10"/>
        <item m="1" x="12"/>
        <item m="1" x="11"/>
        <item t="default"/>
      </items>
    </pivotField>
    <pivotField showAll="0"/>
    <pivotField showAll="0"/>
    <pivotField showAll="0"/>
    <pivotField showAll="0"/>
    <pivotField dataField="1" showAll="0"/>
    <pivotField showAll="0">
      <items count="369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  <item x="0"/>
        <item t="default"/>
      </items>
    </pivotField>
    <pivotField showAll="0">
      <items count="15">
        <item sd="0" x="0"/>
        <item sd="0" x="1"/>
        <item x="2"/>
        <item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"/>
  </rowFields>
  <rowItems count="16"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colItems>
  <dataFields count="1">
    <dataField name="Count of Tag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9DDFA503-513B-42E3-9A68-4316E9B13970}" autoFormatId="16" applyNumberFormats="0" applyBorderFormats="0" applyFontFormats="0" applyPatternFormats="0" applyAlignmentFormats="0" applyWidthHeightFormats="0">
  <queryTableRefresh nextId="77">
    <queryTableFields count="76">
      <queryTableField id="1" name="WaterYear" tableColumnId="1"/>
      <queryTableField id="2" name="CatchDate" tableColumnId="2"/>
      <queryTableField id="3" name="ChandlerDiversionCFS" tableColumnId="3"/>
      <queryTableField id="4" name="BelowProsserCFS" tableColumnId="4"/>
      <queryTableField id="5" name="SubSampleRateByTimer" tableColumnId="5"/>
      <queryTableField id="6" name="TemperatureChandler" tableColumnId="6"/>
      <queryTableField id="7" name="StaffOnDutyChandler" tableColumnId="7"/>
      <queryTableField id="8" name="Remarks" tableColumnId="8"/>
      <queryTableField id="9" name="wsth1" tableColumnId="9"/>
      <queryTableField id="10" name="wchk1" tableColumnId="10"/>
      <queryTableField id="11" name="hchk1" tableColumnId="11"/>
      <queryTableField id="12" name="wchk0" tableColumnId="12"/>
      <queryTableField id="74" dataBound="0" tableColumnId="74"/>
      <queryTableField id="13" name="uchk0" tableColumnId="13"/>
      <queryTableField id="14" name="wcoho" tableColumnId="14"/>
      <queryTableField id="15" name="rvcoho" tableColumnId="15"/>
      <queryTableField id="16" name="lvcoho" tableColumnId="16"/>
      <queryTableField id="17" name="adcoho" tableColumnId="17"/>
      <queryTableField id="18" name="Sockeye" tableColumnId="18"/>
      <queryTableField id="19" name="ElastRightRedSpCk" tableColumnId="19"/>
      <queryTableField id="20" name="ElastRightGreenSpCk" tableColumnId="20"/>
      <queryTableField id="21" name="ElastRightOrangeSpCk" tableColumnId="21"/>
      <queryTableField id="22" name="ElastRightYellowSpCk" tableColumnId="22"/>
      <queryTableField id="76" dataBound="0" tableColumnId="76"/>
      <queryTableField id="23" name="ElastLeftRedSpCk" tableColumnId="23"/>
      <queryTableField id="24" name="ElastLeftGreenSpCk" tableColumnId="24"/>
      <queryTableField id="25" name="ElastLeftOrangeSpCk" tableColumnId="25"/>
      <queryTableField id="26" name="ElastLeftYellowSpCk" tableColumnId="26"/>
      <queryTableField id="75" dataBound="0" tableColumnId="75"/>
      <queryTableField id="27" name="OtherMarkSthd" tableColumnId="27"/>
      <queryTableField id="28" name="MarkTypeSthd" tableColumnId="28"/>
      <queryTableField id="29" name="OtherMarkSpCk" tableColumnId="29"/>
      <queryTableField id="30" name="MarkTypeSpCk" tableColumnId="30"/>
      <queryTableField id="31" name="OtherMarkFaCk" tableColumnId="31"/>
      <queryTableField id="32" name="MarkTypeFaCk" tableColumnId="32"/>
      <queryTableField id="33" name="OtherMarkCoho" tableColumnId="33"/>
      <queryTableField id="34" name="MarkTypeCoho" tableColumnId="34"/>
      <queryTableField id="35" name="RecapCalibSthd" tableColumnId="35"/>
      <queryTableField id="36" name="RecapCalibSpCk" tableColumnId="36"/>
      <queryTableField id="37" name="RecapCalibHatSpCk" tableColumnId="37"/>
      <queryTableField id="38" name="RecapCalibWildFaCk" tableColumnId="38"/>
      <queryTableField id="39" name="RecapCalibHatFaCk" tableColumnId="39"/>
      <queryTableField id="40" name="RecapCalibCoho" tableColumnId="40"/>
      <queryTableField id="41" name="RecapSockeye" tableColumnId="41"/>
      <queryTableField id="42" name="SacrificedWildSpCk" tableColumnId="42"/>
      <queryTableField id="43" name="SacrificedHatSpCk" tableColumnId="43"/>
      <queryTableField id="44" name="SacrificePurposeSpCk" tableColumnId="44"/>
      <queryTableField id="45" name="SacrificedFaCk" tableColumnId="45"/>
      <queryTableField id="46" name="SacrificePurposeFaCk" tableColumnId="46"/>
      <queryTableField id="47" name="SacrificedCoho" tableColumnId="47"/>
      <queryTableField id="48" name="SacrificePurposeCoho" tableColumnId="48"/>
      <queryTableField id="49" name="MortSthd" tableColumnId="49"/>
      <queryTableField id="50" name="MortHatSthd" tableColumnId="50"/>
      <queryTableField id="51" name="MortWildSpCk" tableColumnId="51"/>
      <queryTableField id="52" name="MortHatSpCk" tableColumnId="52"/>
      <queryTableField id="53" name="MortFaCk" tableColumnId="53"/>
      <queryTableField id="54" name="MortHatFaCk" tableColumnId="54"/>
      <queryTableField id="55" name="MortCoho" tableColumnId="55"/>
      <queryTableField id="56" name="MortAdCoho" tableColumnId="56"/>
      <queryTableField id="57" name="MortCWTCoho" tableColumnId="57"/>
      <queryTableField id="58" name="Bass" tableColumnId="58"/>
      <queryTableField id="59" name="BigMthM" tableColumnId="59"/>
      <queryTableField id="60" name="Bluegill" tableColumnId="60"/>
      <queryTableField id="61" name="Carp" tableColumnId="61"/>
      <queryTableField id="62" name="Catfish" tableColumnId="62"/>
      <queryTableField id="63" name="Chisel" tableColumnId="63"/>
      <queryTableField id="64" name="Crappie" tableColumnId="64"/>
      <queryTableField id="65" name="Dace" tableColumnId="65"/>
      <queryTableField id="66" name="Eel" tableColumnId="66"/>
      <queryTableField id="67" name="Kokanee" tableColumnId="67"/>
      <queryTableField id="68" name="Other" tableColumnId="68"/>
      <queryTableField id="69" name="Perch" tableColumnId="69"/>
      <queryTableField id="70" name="Pumpkinseed" tableColumnId="70"/>
      <queryTableField id="71" name="Shiner" tableColumnId="71"/>
      <queryTableField id="72" name="Sucker" tableColumnId="72"/>
      <queryTableField id="73" name="Whitefish" tableColumnId="7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EE124798-60F6-46B9-BAA9-C0FA08227C6E}" autoFormatId="16" applyNumberFormats="0" applyBorderFormats="0" applyFontFormats="0" applyPatternFormats="0" applyAlignmentFormats="0" applyWidthHeightFormats="0">
  <queryTableRefresh nextId="11">
    <queryTableFields count="10">
      <queryTableField id="1" name="WaterYear" tableColumnId="1"/>
      <queryTableField id="2" name="CatchDate" tableColumnId="2"/>
      <queryTableField id="3" name="SpeciesCode" tableColumnId="3"/>
      <queryTableField id="4" name="CardNumber" tableColumnId="4"/>
      <queryTableField id="5" name="ScaleNumber" tableColumnId="5"/>
      <queryTableField id="6" name="ForkLength" tableColumnId="6"/>
      <queryTableField id="7" name="Weight" tableColumnId="7"/>
      <queryTableField id="8" name="Age" tableColumnId="8"/>
      <queryTableField id="9" name="DNA CH05" tableColumnId="9"/>
      <queryTableField id="10" name="Remarks" tableColumnId="10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" xr16:uid="{12186935-3751-4C64-BFF3-1E025812A77A}" autoFormatId="16" applyNumberFormats="0" applyBorderFormats="0" applyFontFormats="0" applyPatternFormats="0" applyAlignmentFormats="0" applyWidthHeightFormats="0">
  <queryTableRefresh nextId="9">
    <queryTableFields count="8">
      <queryTableField id="1" name="Date" tableColumnId="1"/>
      <queryTableField id="2" name="Species" tableColumnId="2"/>
      <queryTableField id="3" name="Card Number" tableColumnId="3"/>
      <queryTableField id="4" name="Fish Number" tableColumnId="4"/>
      <queryTableField id="5" name="Fork Length" tableColumnId="5"/>
      <queryTableField id="6" name="Weight" tableColumnId="6"/>
      <queryTableField id="7" name="Age" tableColumnId="7"/>
      <queryTableField id="8" name="Comments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12671C-E831-44F7-8A6E-0EC3ACE89E4C}" name="tblTally__3" displayName="tblTally__3" ref="A1:BX196" tableType="queryTable" totalsRowShown="0">
  <autoFilter ref="A1:BX196" xr:uid="{DB12671C-E831-44F7-8A6E-0EC3ACE89E4C}"/>
  <tableColumns count="76">
    <tableColumn id="1" xr3:uid="{4A613319-380A-4B8E-8693-25144B887723}" uniqueName="1" name="WaterYear" queryTableFieldId="1"/>
    <tableColumn id="2" xr3:uid="{F73E670B-ABE9-4B4D-9086-2664275DC234}" uniqueName="2" name="CatchDate" queryTableFieldId="2" dataDxfId="19"/>
    <tableColumn id="3" xr3:uid="{ADE6E543-580A-4CBB-B9C8-033229E2B125}" uniqueName="3" name="AvgOfCHCW" queryTableFieldId="3"/>
    <tableColumn id="4" xr3:uid="{B7965459-B64A-4E03-8149-EE52AA38E950}" uniqueName="4" name="AvgOfYRPW" queryTableFieldId="4"/>
    <tableColumn id="5" xr3:uid="{F65A93F0-C0EF-4F05-B3FC-3CCFBEF13DF6}" uniqueName="5" name="SubSampleRateByTimer" queryTableFieldId="5"/>
    <tableColumn id="6" xr3:uid="{68D059FC-A00F-455E-A263-9DC24D98944A}" uniqueName="6" name="TemperatureChandler" queryTableFieldId="6"/>
    <tableColumn id="7" xr3:uid="{59E68A3C-39AA-4A52-877E-8581772F877F}" uniqueName="7" name="StaffOnDutyChandler" queryTableFieldId="7" dataDxfId="18"/>
    <tableColumn id="8" xr3:uid="{04D8DCB5-3076-496E-9E15-88FB97840677}" uniqueName="8" name="Remarks" queryTableFieldId="8" dataDxfId="17"/>
    <tableColumn id="9" xr3:uid="{A5747585-73EC-4455-90B8-FE4A6AC8A443}" uniqueName="9" name="wsth1" queryTableFieldId="9"/>
    <tableColumn id="10" xr3:uid="{E50ECB3F-56DB-4AF8-9468-2A7B93BFEFEC}" uniqueName="10" name="wchk1" queryTableFieldId="10"/>
    <tableColumn id="11" xr3:uid="{05468880-1DFC-4629-B80D-F4BAE00C89A0}" uniqueName="11" name="hchk1" queryTableFieldId="11"/>
    <tableColumn id="12" xr3:uid="{4335E4A2-672D-44C6-A49B-112F184BDD06}" uniqueName="12" name="wchk0" queryTableFieldId="12"/>
    <tableColumn id="74" xr3:uid="{74289983-41E4-4186-9054-59046EA23D19}" uniqueName="74" name="hchk0" queryTableFieldId="74"/>
    <tableColumn id="13" xr3:uid="{2EE528D9-F148-4A21-AA1D-DF65C519F424}" uniqueName="13" name="uchk0" queryTableFieldId="13"/>
    <tableColumn id="14" xr3:uid="{F7122E08-6C6B-4970-9ABE-42D9CB50983C}" uniqueName="14" name="wcoho" queryTableFieldId="14"/>
    <tableColumn id="15" xr3:uid="{08F1BFFC-AB6B-418C-89F9-46AC7C27DE44}" uniqueName="15" name="rvcoho" queryTableFieldId="15"/>
    <tableColumn id="16" xr3:uid="{AE88A5EF-23B4-4B49-9F5F-E0A0662C6D9F}" uniqueName="16" name="lvcoho" queryTableFieldId="16"/>
    <tableColumn id="17" xr3:uid="{7A538EA2-A7F4-465F-ACAC-7205C98C2504}" uniqueName="17" name="adcoho" queryTableFieldId="17"/>
    <tableColumn id="18" xr3:uid="{05EF0254-CCE5-4223-BEC6-85E63DE6CCFD}" uniqueName="18" name="Sockeye" queryTableFieldId="18"/>
    <tableColumn id="19" xr3:uid="{2362953D-B891-48D5-A191-0EC59301761D}" uniqueName="19" name="ElastLeftRedSpCk" queryTableFieldId="19"/>
    <tableColumn id="20" xr3:uid="{0C261AC9-2508-4045-A208-DD9A92C33E70}" uniqueName="20" name="ElastRightRedSpCk" queryTableFieldId="20"/>
    <tableColumn id="21" xr3:uid="{AC1B2A5A-6CA5-4D65-9172-18F1BC49CA6A}" uniqueName="21" name="ElastLeftOrangeSpCk" queryTableFieldId="21"/>
    <tableColumn id="22" xr3:uid="{B5F0A513-EC61-4B7A-B3EE-0A344C3F7BF3}" uniqueName="22" name="ElastRightOrangeSpCk4" queryTableFieldId="22"/>
    <tableColumn id="76" xr3:uid="{F420DD38-8AF0-4BC8-B40F-90FEF2F42288}" uniqueName="76" name="ElastLeftGreenSpCk3" queryTableFieldId="76"/>
    <tableColumn id="23" xr3:uid="{CBB538F4-6B32-400A-B1D6-366DDDA67B05}" uniqueName="23" name="ElastRightGreenSpCk44" queryTableFieldId="23"/>
    <tableColumn id="24" xr3:uid="{353DC4A1-5A70-47EE-A1F4-5EFEA93808CE}" uniqueName="24" name="ElastLeftYellowSpCk" queryTableFieldId="24"/>
    <tableColumn id="25" xr3:uid="{5AA0466F-958D-4A1A-BACF-26377511DB39}" uniqueName="25" name="ElastRightYellowSpCk2" queryTableFieldId="25"/>
    <tableColumn id="26" xr3:uid="{B441CE01-7422-44D8-A3B1-D759A5FA5DC9}" uniqueName="26" name="ElastLeftBlueSpCk2" queryTableFieldId="26"/>
    <tableColumn id="75" xr3:uid="{AC2B9702-0EA3-421B-9CF5-608E9A3F27D1}" uniqueName="75" name="ElastRightBlueSpCk" queryTableFieldId="75"/>
    <tableColumn id="27" xr3:uid="{0AA3C7EC-D651-4D53-91C6-333F2E37BDA6}" uniqueName="27" name="OtherMarkSthd" queryTableFieldId="27"/>
    <tableColumn id="28" xr3:uid="{785E14E6-6F2E-4BAD-B2D6-4FB9AFBC7617}" uniqueName="28" name="MarkTypeSthd" queryTableFieldId="28" dataDxfId="16"/>
    <tableColumn id="29" xr3:uid="{4CA1BCFC-E8D3-4519-99BF-23FC8839B3EB}" uniqueName="29" name="OtherMarkSpCk" queryTableFieldId="29"/>
    <tableColumn id="30" xr3:uid="{14AD15D9-66AD-4ACD-93F7-5269DAC47764}" uniqueName="30" name="MarkTypeSpCk" queryTableFieldId="30" dataDxfId="15"/>
    <tableColumn id="31" xr3:uid="{CC44836A-F5C1-4DF0-9393-7140F72E38D2}" uniqueName="31" name="OtherMarkFaCk" queryTableFieldId="31"/>
    <tableColumn id="32" xr3:uid="{2CBE7DF9-988C-4CD2-AC60-F9165B35D2FA}" uniqueName="32" name="MarkTypeFaCk" queryTableFieldId="32" dataDxfId="14"/>
    <tableColumn id="33" xr3:uid="{8B913B0A-6000-464D-B719-8F549BB33B29}" uniqueName="33" name="OtherMarkCoho" queryTableFieldId="33"/>
    <tableColumn id="34" xr3:uid="{0A8C42C3-C5F0-4D8B-B48E-5E593624F1F3}" uniqueName="34" name="MarkTypeCoho" queryTableFieldId="34" dataDxfId="13"/>
    <tableColumn id="35" xr3:uid="{0B503FE5-610B-41B5-BCB1-DE0C1D0E4C42}" uniqueName="35" name="RecapCalibSthd" queryTableFieldId="35"/>
    <tableColumn id="36" xr3:uid="{4A383084-FA1C-4D99-9BFB-CBD6C3035B51}" uniqueName="36" name="RecapCalibSpCk" queryTableFieldId="36"/>
    <tableColumn id="37" xr3:uid="{46121087-6CA4-473A-9992-855164C9EAA3}" uniqueName="37" name="RecapCalibHatSpCk" queryTableFieldId="37"/>
    <tableColumn id="38" xr3:uid="{0DBD3352-A378-483A-843C-8F9D7A52311F}" uniqueName="38" name="RecapCalibWildFaCk" queryTableFieldId="38"/>
    <tableColumn id="39" xr3:uid="{A6217E29-F7B6-4430-8FE1-92B694D6E067}" uniqueName="39" name="RecapCalibHatFaCk" queryTableFieldId="39"/>
    <tableColumn id="40" xr3:uid="{366E63E5-1424-41C9-9567-35B16095325C}" uniqueName="40" name="RecapCalibCoho" queryTableFieldId="40"/>
    <tableColumn id="41" xr3:uid="{36382F08-ADDE-4917-B812-AA20265BBC16}" uniqueName="41" name="RecapSockeye" queryTableFieldId="41"/>
    <tableColumn id="42" xr3:uid="{04F9D2F2-E7E3-43EC-814A-A45042E4594C}" uniqueName="42" name="SacrificedWildSpCk" queryTableFieldId="42"/>
    <tableColumn id="43" xr3:uid="{08D42D37-B915-457B-A791-436554B538FF}" uniqueName="43" name="SacrificedHatSpCk" queryTableFieldId="43"/>
    <tableColumn id="44" xr3:uid="{66A18DCE-4ECB-49A1-9C68-AB1DFE23AD74}" uniqueName="44" name="SacrificePurposeSpCk" queryTableFieldId="44" dataDxfId="12"/>
    <tableColumn id="45" xr3:uid="{56301ECD-4266-4BE7-8E2D-2388823DC239}" uniqueName="45" name="SacrificedFaCk" queryTableFieldId="45"/>
    <tableColumn id="46" xr3:uid="{8D804459-08EC-4C07-8DEB-BAAF3112317F}" uniqueName="46" name="SacrificePurposeFaCk" queryTableFieldId="46" dataDxfId="11"/>
    <tableColumn id="47" xr3:uid="{28B7CA05-CA72-4458-908D-7131CF362B7D}" uniqueName="47" name="SacrificedCoho" queryTableFieldId="47"/>
    <tableColumn id="48" xr3:uid="{BA98FE69-08CF-4C81-BEC6-1CEFA0478F2C}" uniqueName="48" name="SacrificePurposeCoho" queryTableFieldId="48" dataDxfId="10"/>
    <tableColumn id="49" xr3:uid="{07EC289A-B4A9-43D5-BF6F-9477295EC41E}" uniqueName="49" name="MortSthd" queryTableFieldId="49"/>
    <tableColumn id="50" xr3:uid="{6CA240D9-CC5E-456A-B0AC-0F5E9DB65835}" uniqueName="50" name="MortHatSthd" queryTableFieldId="50"/>
    <tableColumn id="51" xr3:uid="{5BD5107A-60D6-4C14-B097-739F6EF9C871}" uniqueName="51" name="MortWildSpCk" queryTableFieldId="51"/>
    <tableColumn id="52" xr3:uid="{8354E73B-F5A7-4734-8C9F-7D7A6986557E}" uniqueName="52" name="MortHatSpCk" queryTableFieldId="52"/>
    <tableColumn id="53" xr3:uid="{FDFD4836-A515-45FB-A077-5CE2EC683632}" uniqueName="53" name="MortFaCk" queryTableFieldId="53"/>
    <tableColumn id="54" xr3:uid="{802337EC-0EE6-453E-9847-60AA6FBDD5DE}" uniqueName="54" name="MortHatFaCk" queryTableFieldId="54"/>
    <tableColumn id="55" xr3:uid="{3685B14B-35AD-40CC-826E-65038AF32123}" uniqueName="55" name="MortCoho" queryTableFieldId="55"/>
    <tableColumn id="56" xr3:uid="{67B1DCFD-CFC8-444E-9DF7-7768B3DA42F5}" uniqueName="56" name="MortAdCoho" queryTableFieldId="56"/>
    <tableColumn id="57" xr3:uid="{DB99A16B-2157-4B75-AAC2-5CB760571E3E}" uniqueName="57" name="MortCWTCoho" queryTableFieldId="57"/>
    <tableColumn id="58" xr3:uid="{5D8C8371-EAB5-416D-A361-6239BE93ADB7}" uniqueName="58" name="Bass" queryTableFieldId="58"/>
    <tableColumn id="59" xr3:uid="{DADA7164-09D9-4813-85D9-5D8B444AC95F}" uniqueName="59" name="BigMthM" queryTableFieldId="59"/>
    <tableColumn id="60" xr3:uid="{B9DF3B55-8A7F-42F9-BDFF-1D8E52689166}" uniqueName="60" name="Bluegill" queryTableFieldId="60"/>
    <tableColumn id="61" xr3:uid="{997412E4-8263-4657-A535-746C81A06846}" uniqueName="61" name="Carp" queryTableFieldId="61"/>
    <tableColumn id="62" xr3:uid="{0A8B5A9D-71AF-45EC-963C-205867DD50AD}" uniqueName="62" name="Catfish" queryTableFieldId="62"/>
    <tableColumn id="63" xr3:uid="{37736A08-1F6F-4A14-8FCF-9922D50849BE}" uniqueName="63" name="Chisel" queryTableFieldId="63"/>
    <tableColumn id="64" xr3:uid="{A1951589-03F8-4578-BD3F-E72142C36533}" uniqueName="64" name="Crappie" queryTableFieldId="64"/>
    <tableColumn id="65" xr3:uid="{F374FBC1-3394-4460-9507-54B3E63A45F5}" uniqueName="65" name="Dace" queryTableFieldId="65"/>
    <tableColumn id="66" xr3:uid="{DB2ACCD5-63B7-4089-B830-D00D5B2D8548}" uniqueName="66" name="Eel" queryTableFieldId="66"/>
    <tableColumn id="67" xr3:uid="{06261EB7-E596-4DD8-A45C-3B439C7454BF}" uniqueName="67" name="Kokanee" queryTableFieldId="67"/>
    <tableColumn id="68" xr3:uid="{951D1710-CD76-4CAA-8F84-6476052FD858}" uniqueName="68" name="Other" queryTableFieldId="68"/>
    <tableColumn id="69" xr3:uid="{2586D033-8E92-4F74-8EBC-0301345AB379}" uniqueName="69" name="Perch" queryTableFieldId="69"/>
    <tableColumn id="70" xr3:uid="{E5011384-69E3-423C-B4F2-B026BF279233}" uniqueName="70" name="Pumpkinseed" queryTableFieldId="70"/>
    <tableColumn id="71" xr3:uid="{13CD3BA8-BE38-426D-A045-C54A4D3BB8E2}" uniqueName="71" name="Shiner" queryTableFieldId="71"/>
    <tableColumn id="72" xr3:uid="{71026F1E-6B14-41EA-AA80-0502538A1CAB}" uniqueName="72" name="Sucker" queryTableFieldId="72"/>
    <tableColumn id="73" xr3:uid="{9DCB9E72-5880-4F1F-B03D-49814985F2A6}" uniqueName="73" name="Whitefish" queryTableFieldId="7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6C47151-40C5-4969-A311-9A40E919B205}" name="tblIndividual" displayName="tblIndividual" ref="A1:J2" tableType="queryTable" insertRow="1" totalsRowShown="0">
  <autoFilter ref="A1:J2" xr:uid="{76C47151-40C5-4969-A311-9A40E919B205}"/>
  <tableColumns count="10">
    <tableColumn id="1" xr3:uid="{37DA8FAC-F849-4193-B9BB-F2538204021B}" uniqueName="1" name="WaterYear" queryTableFieldId="1"/>
    <tableColumn id="2" xr3:uid="{DB27309A-3CE2-45BF-BE2D-0C08D672979C}" uniqueName="2" name="CatchDate" queryTableFieldId="2" dataDxfId="9"/>
    <tableColumn id="3" xr3:uid="{0B95B7F6-9E31-46B1-91F0-06D6B2554842}" uniqueName="3" name="SpeciesCode" queryTableFieldId="3"/>
    <tableColumn id="4" xr3:uid="{3A4360BB-7E03-4429-BE9F-B5E9E0AC0D79}" uniqueName="4" name="CardNumber" queryTableFieldId="4"/>
    <tableColumn id="5" xr3:uid="{DE61ED47-2890-4BBD-9EE1-C63FC2334D78}" uniqueName="5" name="ScaleNumber" queryTableFieldId="5"/>
    <tableColumn id="6" xr3:uid="{51887DF1-7CF7-4DB7-BD64-5EFD06179CBA}" uniqueName="6" name="ForkLength" queryTableFieldId="6"/>
    <tableColumn id="7" xr3:uid="{1477165C-B2EE-417C-9222-3530CE0C32D8}" uniqueName="7" name="Weight" queryTableFieldId="7"/>
    <tableColumn id="8" xr3:uid="{860FA8B6-B316-4E04-9B2B-0B7F9A203623}" uniqueName="8" name="Age" queryTableFieldId="8"/>
    <tableColumn id="9" xr3:uid="{A7611607-84CA-4D2E-A624-55FC43091AE8}" uniqueName="9" name="DNA CH05" queryTableFieldId="9"/>
    <tableColumn id="10" xr3:uid="{0356765A-CB25-4FCC-AF59-6F2BF4A84B78}" uniqueName="10" name="Remarks" queryTableField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FA58A9-89DE-4B6A-ADE7-13119CB11D0C}" name="tblCleElumTreatments" displayName="tblCleElumTreatments" ref="A1:J18" totalsRowShown="0">
  <autoFilter ref="A1:J18" xr:uid="{A0FA58A9-89DE-4B6A-ADE7-13119CB11D0C}"/>
  <sortState xmlns:xlrd2="http://schemas.microsoft.com/office/spreadsheetml/2017/richdata2" ref="A2:J8">
    <sortCondition ref="A1:A8"/>
  </sortState>
  <tableColumns count="10">
    <tableColumn id="1" xr3:uid="{E3D4B607-133F-4403-B3E7-8602BFC8F8F9}" name="RacewayID" dataDxfId="8"/>
    <tableColumn id="2" xr3:uid="{EBF4E008-E6BF-491E-8152-838FC80E968B}" name="TreatmentID" dataDxfId="7"/>
    <tableColumn id="3" xr3:uid="{7EAC990B-767F-488F-9E7C-3353D7E33C11}" name="AcclSiteID" dataDxfId="6"/>
    <tableColumn id="4" xr3:uid="{937D0E22-43EB-496D-8304-93A1B5708D6B}" name="AcclPondID" dataDxfId="5"/>
    <tableColumn id="5" xr3:uid="{83E24CCE-4881-40D7-BCE3-5736AB799672}" name="h_file_ext" dataDxfId="4"/>
    <tableColumn id="6" xr3:uid="{810F8249-24E9-481F-A255-8E1F5E64116D}" name="NumberTaggedOld" dataDxfId="3"/>
    <tableColumn id="7" xr3:uid="{B934CCCE-ECBB-4232-8DD4-16A8413811A1}" name="NumberInRacewayOld" dataDxfId="2"/>
    <tableColumn id="8" xr3:uid="{A4B3A1D2-F43D-43CE-8CD9-CE790C391E17}" name="NumberInRaceway"/>
    <tableColumn id="9" xr3:uid="{EF1F1AA2-96B1-44DA-BB72-74C79AB7BF01}" name="CWTID" dataDxfId="1"/>
    <tableColumn id="10" xr3:uid="{601B3081-A19E-433F-A0D6-5E143FA0C46E}" name="NumberTagged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BBA55D-560B-4B74-AE08-14D60ADBFC7E}" name="tblScale" displayName="tblScale" ref="A1:H2" tableType="queryTable" insertRow="1" totalsRowShown="0">
  <autoFilter ref="A1:H2" xr:uid="{43BBA55D-560B-4B74-AE08-14D60ADBFC7E}"/>
  <tableColumns count="8">
    <tableColumn id="1" xr3:uid="{6B990548-899F-46D2-AA22-C98C806DA43C}" uniqueName="1" name="Date" queryTableFieldId="1" dataDxfId="0"/>
    <tableColumn id="2" xr3:uid="{DF850797-B2A0-429B-8018-A42F803A8C8A}" uniqueName="2" name="Species" queryTableFieldId="2"/>
    <tableColumn id="3" xr3:uid="{248D8A6D-9B43-4E37-8B6D-8F4096BFAAF1}" uniqueName="3" name="Card Number" queryTableFieldId="3"/>
    <tableColumn id="4" xr3:uid="{99FD9C3F-7C03-4B8C-B74F-1516F7055583}" uniqueName="4" name="Fish Number" queryTableFieldId="4"/>
    <tableColumn id="5" xr3:uid="{C79BDA9A-90F2-4701-A930-B5E6269C2246}" uniqueName="5" name="Fork Length" queryTableFieldId="5"/>
    <tableColumn id="6" xr3:uid="{3AA9F196-1B40-47A6-A984-0DC899693CAB}" uniqueName="6" name="Weight" queryTableFieldId="6"/>
    <tableColumn id="7" xr3:uid="{28BF59B4-E3F0-45ED-8E42-60120FDEBA3F}" uniqueName="7" name="Age" queryTableFieldId="7"/>
    <tableColumn id="8" xr3:uid="{E8CC9A3E-5C51-4A19-8070-7AEA8066975D}" uniqueName="8" name="Comments" queryTableField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6587C-8FDE-47F4-8977-E39A180D6EDE}">
  <dimension ref="A1:BX19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4.25" x14ac:dyDescent="0.45"/>
  <cols>
    <col min="1" max="1" width="11.53125" bestFit="1" customWidth="1"/>
    <col min="2" max="2" width="13.265625" bestFit="1" customWidth="1"/>
    <col min="3" max="3" width="20.796875" bestFit="1" customWidth="1"/>
    <col min="4" max="4" width="16.86328125" bestFit="1" customWidth="1"/>
    <col min="5" max="5" width="22.46484375" bestFit="1" customWidth="1"/>
    <col min="6" max="6" width="20.9296875" bestFit="1" customWidth="1"/>
    <col min="7" max="7" width="20.33203125" bestFit="1" customWidth="1"/>
    <col min="8" max="8" width="10.265625" customWidth="1"/>
    <col min="9" max="9" width="7.9296875" bestFit="1" customWidth="1"/>
    <col min="10" max="10" width="8.19921875" bestFit="1" customWidth="1"/>
    <col min="11" max="11" width="7.796875" bestFit="1" customWidth="1"/>
    <col min="12" max="12" width="8.19921875" bestFit="1" customWidth="1"/>
    <col min="13" max="13" width="7.796875" bestFit="1" customWidth="1"/>
    <col min="14" max="14" width="8.3984375" bestFit="1" customWidth="1"/>
    <col min="15" max="15" width="8.53125" bestFit="1" customWidth="1"/>
    <col min="16" max="16" width="8.33203125" bestFit="1" customWidth="1"/>
    <col min="17" max="17" width="8.9296875" bestFit="1" customWidth="1"/>
    <col min="18" max="18" width="9.59765625" bestFit="1" customWidth="1"/>
    <col min="19" max="19" width="18.06640625" bestFit="1" customWidth="1"/>
    <col min="20" max="20" width="19.9296875" bestFit="1" customWidth="1"/>
    <col min="21" max="21" width="20.9296875" bestFit="1" customWidth="1"/>
    <col min="22" max="22" width="20.46484375" bestFit="1" customWidth="1"/>
    <col min="23" max="23" width="16.9296875" bestFit="1" customWidth="1"/>
    <col min="24" max="24" width="16.9296875" customWidth="1"/>
    <col min="25" max="25" width="18.73046875" bestFit="1" customWidth="1"/>
    <col min="26" max="26" width="19.796875" bestFit="1" customWidth="1"/>
    <col min="27" max="27" width="19.33203125" bestFit="1" customWidth="1"/>
    <col min="28" max="28" width="15.6640625" bestFit="1" customWidth="1"/>
    <col min="29" max="29" width="15.6640625" customWidth="1"/>
    <col min="30" max="30" width="14.796875" bestFit="1" customWidth="1"/>
    <col min="31" max="31" width="15.86328125" bestFit="1" customWidth="1"/>
    <col min="32" max="32" width="15.06640625" bestFit="1" customWidth="1"/>
    <col min="33" max="33" width="15.6640625" bestFit="1" customWidth="1"/>
    <col min="34" max="34" width="14.796875" bestFit="1" customWidth="1"/>
    <col min="35" max="35" width="16.1328125" bestFit="1" customWidth="1"/>
    <col min="36" max="36" width="15.33203125" bestFit="1" customWidth="1"/>
    <col min="37" max="37" width="15.53125" bestFit="1" customWidth="1"/>
    <col min="38" max="38" width="15.73046875" bestFit="1" customWidth="1"/>
    <col min="39" max="39" width="18.53125" bestFit="1" customWidth="1"/>
    <col min="40" max="40" width="19.33203125" bestFit="1" customWidth="1"/>
    <col min="41" max="41" width="18.33203125" bestFit="1" customWidth="1"/>
    <col min="42" max="42" width="16" bestFit="1" customWidth="1"/>
    <col min="43" max="43" width="14.46484375" bestFit="1" customWidth="1"/>
    <col min="44" max="44" width="18.3984375" bestFit="1" customWidth="1"/>
    <col min="45" max="45" width="17.46484375" bestFit="1" customWidth="1"/>
    <col min="46" max="46" width="20.33203125" bestFit="1" customWidth="1"/>
    <col min="47" max="47" width="14.3984375" bestFit="1" customWidth="1"/>
    <col min="48" max="48" width="20.1328125" bestFit="1" customWidth="1"/>
    <col min="49" max="49" width="14.86328125" bestFit="1" customWidth="1"/>
    <col min="50" max="50" width="20.59765625" bestFit="1" customWidth="1"/>
    <col min="51" max="51" width="10.73046875" bestFit="1" customWidth="1"/>
    <col min="52" max="52" width="13.53125" bestFit="1" customWidth="1"/>
    <col min="53" max="53" width="14.6640625" bestFit="1" customWidth="1"/>
    <col min="54" max="54" width="13.73046875" bestFit="1" customWidth="1"/>
    <col min="55" max="55" width="10.73046875" bestFit="1" customWidth="1"/>
    <col min="56" max="56" width="13.53125" bestFit="1" customWidth="1"/>
    <col min="57" max="57" width="11.19921875" bestFit="1" customWidth="1"/>
    <col min="58" max="58" width="13.46484375" bestFit="1" customWidth="1"/>
    <col min="59" max="59" width="14.86328125" bestFit="1" customWidth="1"/>
    <col min="60" max="60" width="6.53125" bestFit="1" customWidth="1"/>
    <col min="61" max="61" width="10.46484375" bestFit="1" customWidth="1"/>
    <col min="62" max="62" width="8.86328125" bestFit="1" customWidth="1"/>
    <col min="63" max="63" width="6.59765625" bestFit="1" customWidth="1"/>
    <col min="64" max="64" width="8.46484375" bestFit="1" customWidth="1"/>
    <col min="65" max="65" width="7.73046875" bestFit="1" customWidth="1"/>
    <col min="66" max="66" width="9.1328125" bestFit="1" customWidth="1"/>
    <col min="67" max="67" width="6.86328125" bestFit="1" customWidth="1"/>
    <col min="68" max="68" width="5.33203125" bestFit="1" customWidth="1"/>
    <col min="69" max="69" width="10" bestFit="1" customWidth="1"/>
    <col min="70" max="70" width="7.6640625" bestFit="1" customWidth="1"/>
    <col min="71" max="71" width="7.46484375" bestFit="1" customWidth="1"/>
    <col min="72" max="72" width="14" bestFit="1" customWidth="1"/>
    <col min="73" max="73" width="8.1328125" bestFit="1" customWidth="1"/>
    <col min="74" max="74" width="8.33203125" bestFit="1" customWidth="1"/>
    <col min="75" max="75" width="10.796875" bestFit="1" customWidth="1"/>
  </cols>
  <sheetData>
    <row r="1" spans="1:76" x14ac:dyDescent="0.45">
      <c r="A1" t="s">
        <v>21</v>
      </c>
      <c r="B1" t="s">
        <v>22</v>
      </c>
      <c r="C1" t="s">
        <v>243</v>
      </c>
      <c r="D1" t="s">
        <v>244</v>
      </c>
      <c r="E1" t="s">
        <v>23</v>
      </c>
      <c r="F1" t="s">
        <v>24</v>
      </c>
      <c r="G1" t="s">
        <v>25</v>
      </c>
      <c r="H1" t="s">
        <v>0</v>
      </c>
      <c r="I1" t="s">
        <v>26</v>
      </c>
      <c r="J1" t="s">
        <v>27</v>
      </c>
      <c r="K1" t="s">
        <v>28</v>
      </c>
      <c r="L1" t="s">
        <v>29</v>
      </c>
      <c r="M1" t="s">
        <v>242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1</v>
      </c>
      <c r="T1" t="s">
        <v>36</v>
      </c>
      <c r="U1" t="s">
        <v>35</v>
      </c>
      <c r="V1" t="s">
        <v>37</v>
      </c>
      <c r="W1" t="s">
        <v>283</v>
      </c>
      <c r="X1" t="s">
        <v>284</v>
      </c>
      <c r="Y1" t="s">
        <v>285</v>
      </c>
      <c r="Z1" t="s">
        <v>218</v>
      </c>
      <c r="AA1" t="s">
        <v>276</v>
      </c>
      <c r="AB1" t="s">
        <v>286</v>
      </c>
      <c r="AC1" t="s">
        <v>277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t="s">
        <v>43</v>
      </c>
      <c r="AJ1" t="s">
        <v>44</v>
      </c>
      <c r="AK1" t="s">
        <v>45</v>
      </c>
      <c r="AL1" t="s">
        <v>46</v>
      </c>
      <c r="AM1" t="s">
        <v>47</v>
      </c>
      <c r="AN1" t="s">
        <v>48</v>
      </c>
      <c r="AO1" t="s">
        <v>49</v>
      </c>
      <c r="AP1" t="s">
        <v>50</v>
      </c>
      <c r="AQ1" t="s">
        <v>51</v>
      </c>
      <c r="AR1" t="s">
        <v>2</v>
      </c>
      <c r="AS1" t="s">
        <v>52</v>
      </c>
      <c r="AT1" t="s">
        <v>53</v>
      </c>
      <c r="AU1" t="s">
        <v>54</v>
      </c>
      <c r="AV1" t="s">
        <v>55</v>
      </c>
      <c r="AW1" t="s">
        <v>56</v>
      </c>
      <c r="AX1" t="s">
        <v>57</v>
      </c>
      <c r="AY1" t="s">
        <v>58</v>
      </c>
      <c r="AZ1" t="s">
        <v>59</v>
      </c>
      <c r="BA1" t="s">
        <v>60</v>
      </c>
      <c r="BB1" t="s">
        <v>61</v>
      </c>
      <c r="BC1" t="s">
        <v>62</v>
      </c>
      <c r="BD1" t="s">
        <v>63</v>
      </c>
      <c r="BE1" t="s">
        <v>64</v>
      </c>
      <c r="BF1" t="s">
        <v>65</v>
      </c>
      <c r="BG1" t="s">
        <v>3</v>
      </c>
      <c r="BH1" t="s">
        <v>4</v>
      </c>
      <c r="BI1" t="s">
        <v>5</v>
      </c>
      <c r="BJ1" t="s">
        <v>6</v>
      </c>
      <c r="BK1" t="s">
        <v>7</v>
      </c>
      <c r="BL1" t="s">
        <v>8</v>
      </c>
      <c r="BM1" t="s">
        <v>9</v>
      </c>
      <c r="BN1" t="s">
        <v>10</v>
      </c>
      <c r="BO1" t="s">
        <v>11</v>
      </c>
      <c r="BP1" t="s">
        <v>12</v>
      </c>
      <c r="BQ1" t="s">
        <v>13</v>
      </c>
      <c r="BR1" t="s">
        <v>14</v>
      </c>
      <c r="BS1" t="s">
        <v>15</v>
      </c>
      <c r="BT1" t="s">
        <v>16</v>
      </c>
      <c r="BU1" t="s">
        <v>17</v>
      </c>
      <c r="BV1" t="s">
        <v>18</v>
      </c>
      <c r="BW1" t="s">
        <v>19</v>
      </c>
      <c r="BX1" t="s">
        <v>20</v>
      </c>
    </row>
    <row r="2" spans="1:76" x14ac:dyDescent="0.45">
      <c r="B2" s="32">
        <v>46054</v>
      </c>
      <c r="C2">
        <v>1264.28</v>
      </c>
      <c r="D2">
        <v>2742.58</v>
      </c>
      <c r="E2">
        <v>33</v>
      </c>
      <c r="F2">
        <v>41</v>
      </c>
      <c r="G2" t="s">
        <v>219</v>
      </c>
      <c r="J2">
        <v>16</v>
      </c>
      <c r="K2">
        <v>0</v>
      </c>
      <c r="L2">
        <v>0</v>
      </c>
      <c r="O2">
        <v>0</v>
      </c>
    </row>
    <row r="3" spans="1:76" x14ac:dyDescent="0.45">
      <c r="B3" s="32">
        <v>46055</v>
      </c>
      <c r="C3">
        <v>1364.63</v>
      </c>
      <c r="D3">
        <v>2552.2800000000002</v>
      </c>
      <c r="E3">
        <v>33</v>
      </c>
    </row>
    <row r="4" spans="1:76" x14ac:dyDescent="0.45">
      <c r="B4" s="32">
        <v>46056</v>
      </c>
      <c r="C4">
        <v>1429.04</v>
      </c>
      <c r="D4">
        <v>2571.0300000000002</v>
      </c>
      <c r="E4">
        <v>33</v>
      </c>
      <c r="F4">
        <v>41</v>
      </c>
      <c r="G4" t="s">
        <v>220</v>
      </c>
      <c r="I4">
        <v>1</v>
      </c>
      <c r="J4">
        <v>0</v>
      </c>
      <c r="K4">
        <v>0</v>
      </c>
      <c r="L4">
        <v>3</v>
      </c>
      <c r="O4">
        <v>0</v>
      </c>
    </row>
    <row r="5" spans="1:76" x14ac:dyDescent="0.45">
      <c r="B5" s="32">
        <v>46057</v>
      </c>
      <c r="C5">
        <v>1439.39</v>
      </c>
      <c r="D5">
        <v>2946.47</v>
      </c>
      <c r="E5">
        <v>33</v>
      </c>
      <c r="F5">
        <v>40</v>
      </c>
      <c r="G5" t="s">
        <v>221</v>
      </c>
      <c r="I5">
        <v>2</v>
      </c>
      <c r="J5">
        <v>0</v>
      </c>
      <c r="K5">
        <v>0</v>
      </c>
      <c r="L5">
        <v>14</v>
      </c>
      <c r="O5">
        <v>0</v>
      </c>
    </row>
    <row r="6" spans="1:76" x14ac:dyDescent="0.45">
      <c r="B6" s="32">
        <v>46058</v>
      </c>
      <c r="C6">
        <v>1446.59</v>
      </c>
      <c r="D6">
        <v>3207.78</v>
      </c>
      <c r="E6">
        <v>33</v>
      </c>
      <c r="F6">
        <v>46</v>
      </c>
      <c r="G6" t="s">
        <v>222</v>
      </c>
      <c r="I6">
        <v>0</v>
      </c>
      <c r="J6">
        <v>1</v>
      </c>
      <c r="K6">
        <v>0</v>
      </c>
      <c r="L6">
        <v>0</v>
      </c>
      <c r="O6">
        <v>0</v>
      </c>
    </row>
    <row r="7" spans="1:76" x14ac:dyDescent="0.45">
      <c r="B7" s="32">
        <v>46059</v>
      </c>
      <c r="C7">
        <v>1453.85</v>
      </c>
      <c r="D7">
        <v>3374.11</v>
      </c>
      <c r="E7">
        <v>33</v>
      </c>
      <c r="F7">
        <v>46</v>
      </c>
      <c r="G7" t="s">
        <v>223</v>
      </c>
      <c r="I7">
        <v>1</v>
      </c>
      <c r="J7">
        <v>11</v>
      </c>
      <c r="K7">
        <v>0</v>
      </c>
      <c r="L7">
        <v>0</v>
      </c>
      <c r="O7">
        <v>0</v>
      </c>
    </row>
    <row r="8" spans="1:76" x14ac:dyDescent="0.45">
      <c r="B8" s="32">
        <v>46060</v>
      </c>
      <c r="C8">
        <v>1451.93</v>
      </c>
      <c r="D8">
        <v>3367.57</v>
      </c>
      <c r="E8">
        <v>33</v>
      </c>
      <c r="F8">
        <v>44</v>
      </c>
      <c r="G8" t="s">
        <v>224</v>
      </c>
      <c r="I8">
        <v>3</v>
      </c>
      <c r="J8">
        <v>3</v>
      </c>
      <c r="K8">
        <v>0</v>
      </c>
      <c r="L8">
        <v>0</v>
      </c>
      <c r="O8">
        <v>0</v>
      </c>
    </row>
    <row r="9" spans="1:76" x14ac:dyDescent="0.45">
      <c r="B9" s="32">
        <v>46061</v>
      </c>
      <c r="C9">
        <v>1455.39</v>
      </c>
      <c r="D9">
        <v>3381.08</v>
      </c>
      <c r="E9">
        <v>33</v>
      </c>
      <c r="F9">
        <v>44</v>
      </c>
      <c r="I9">
        <v>0</v>
      </c>
      <c r="J9">
        <v>0</v>
      </c>
      <c r="K9">
        <v>0</v>
      </c>
      <c r="L9">
        <v>0</v>
      </c>
      <c r="O9">
        <v>0</v>
      </c>
    </row>
    <row r="10" spans="1:76" x14ac:dyDescent="0.45">
      <c r="B10" s="32">
        <v>46062</v>
      </c>
      <c r="C10">
        <v>1447.24</v>
      </c>
      <c r="D10">
        <v>3705.36</v>
      </c>
      <c r="E10">
        <v>33</v>
      </c>
      <c r="F10">
        <v>44</v>
      </c>
      <c r="G10" t="s">
        <v>225</v>
      </c>
      <c r="I10">
        <v>0</v>
      </c>
      <c r="J10">
        <v>1</v>
      </c>
      <c r="K10">
        <v>0</v>
      </c>
      <c r="L10">
        <v>0</v>
      </c>
      <c r="O10">
        <v>0</v>
      </c>
    </row>
    <row r="11" spans="1:76" x14ac:dyDescent="0.45">
      <c r="B11" s="32">
        <v>46063</v>
      </c>
      <c r="C11">
        <v>1347</v>
      </c>
      <c r="D11">
        <v>3936.95</v>
      </c>
      <c r="E11">
        <v>33</v>
      </c>
      <c r="F11">
        <v>44</v>
      </c>
      <c r="G11" t="s">
        <v>226</v>
      </c>
      <c r="I11">
        <v>0</v>
      </c>
      <c r="J11">
        <v>1</v>
      </c>
      <c r="K11">
        <v>0</v>
      </c>
      <c r="O11">
        <v>0</v>
      </c>
    </row>
    <row r="12" spans="1:76" x14ac:dyDescent="0.45">
      <c r="B12" s="32">
        <v>46064</v>
      </c>
      <c r="C12">
        <v>1047.74</v>
      </c>
      <c r="D12">
        <v>4141.74</v>
      </c>
      <c r="E12">
        <v>33</v>
      </c>
      <c r="F12">
        <v>41</v>
      </c>
      <c r="G12" t="s">
        <v>227</v>
      </c>
      <c r="I12">
        <v>0</v>
      </c>
      <c r="J12">
        <v>8</v>
      </c>
      <c r="K12">
        <v>0</v>
      </c>
      <c r="L12">
        <v>0</v>
      </c>
      <c r="O12">
        <v>0</v>
      </c>
    </row>
    <row r="13" spans="1:76" x14ac:dyDescent="0.45">
      <c r="B13" s="32">
        <v>46065</v>
      </c>
      <c r="C13">
        <v>953.49</v>
      </c>
      <c r="D13">
        <v>4063.17</v>
      </c>
      <c r="E13">
        <v>33</v>
      </c>
      <c r="F13">
        <v>41</v>
      </c>
      <c r="G13" t="s">
        <v>228</v>
      </c>
      <c r="I13">
        <v>1</v>
      </c>
      <c r="J13">
        <v>7</v>
      </c>
      <c r="K13">
        <v>0</v>
      </c>
      <c r="L13">
        <v>0</v>
      </c>
      <c r="O13">
        <v>1</v>
      </c>
    </row>
    <row r="14" spans="1:76" x14ac:dyDescent="0.45">
      <c r="B14" s="32">
        <v>46066</v>
      </c>
      <c r="C14">
        <v>947.13</v>
      </c>
      <c r="D14">
        <v>3942.55</v>
      </c>
      <c r="E14">
        <v>33</v>
      </c>
      <c r="F14">
        <v>37</v>
      </c>
      <c r="G14" t="s">
        <v>229</v>
      </c>
      <c r="I14">
        <v>0</v>
      </c>
      <c r="J14">
        <v>7</v>
      </c>
      <c r="K14">
        <v>0</v>
      </c>
      <c r="L14">
        <v>0</v>
      </c>
      <c r="O14">
        <v>0</v>
      </c>
    </row>
    <row r="15" spans="1:76" x14ac:dyDescent="0.45">
      <c r="B15" s="32">
        <v>46067</v>
      </c>
      <c r="C15">
        <v>945.61</v>
      </c>
      <c r="D15">
        <v>3850.73</v>
      </c>
      <c r="E15">
        <v>33</v>
      </c>
      <c r="F15">
        <v>47</v>
      </c>
      <c r="G15" t="s">
        <v>229</v>
      </c>
      <c r="I15">
        <v>3</v>
      </c>
      <c r="J15">
        <v>16</v>
      </c>
      <c r="K15">
        <v>0</v>
      </c>
      <c r="L15">
        <v>0</v>
      </c>
      <c r="O15">
        <v>0</v>
      </c>
    </row>
    <row r="16" spans="1:76" x14ac:dyDescent="0.45">
      <c r="B16" s="32">
        <v>46068</v>
      </c>
      <c r="C16">
        <v>945.39</v>
      </c>
      <c r="D16">
        <v>3696.8</v>
      </c>
      <c r="E16">
        <v>33</v>
      </c>
      <c r="F16">
        <v>41</v>
      </c>
      <c r="G16" t="s">
        <v>230</v>
      </c>
      <c r="I16">
        <v>0</v>
      </c>
      <c r="J16">
        <v>4</v>
      </c>
      <c r="K16">
        <v>0</v>
      </c>
      <c r="L16">
        <v>0</v>
      </c>
      <c r="O16">
        <v>0</v>
      </c>
    </row>
    <row r="17" spans="2:15" x14ac:dyDescent="0.45">
      <c r="B17" s="32">
        <v>46069</v>
      </c>
      <c r="C17">
        <v>947.83</v>
      </c>
      <c r="D17">
        <v>3459.26</v>
      </c>
      <c r="E17">
        <v>33</v>
      </c>
      <c r="F17">
        <v>43</v>
      </c>
      <c r="G17" t="s">
        <v>230</v>
      </c>
      <c r="I17">
        <v>1</v>
      </c>
      <c r="J17">
        <v>23</v>
      </c>
      <c r="K17">
        <v>0</v>
      </c>
      <c r="L17">
        <v>0</v>
      </c>
      <c r="O17">
        <v>0</v>
      </c>
    </row>
    <row r="18" spans="2:15" x14ac:dyDescent="0.45">
      <c r="B18" s="32">
        <v>46070</v>
      </c>
      <c r="C18">
        <v>768.87</v>
      </c>
      <c r="D18">
        <v>3502.05</v>
      </c>
      <c r="E18">
        <v>33</v>
      </c>
      <c r="F18">
        <v>40</v>
      </c>
      <c r="G18" t="s">
        <v>231</v>
      </c>
      <c r="I18">
        <v>1</v>
      </c>
      <c r="J18">
        <v>8</v>
      </c>
      <c r="K18">
        <v>0</v>
      </c>
      <c r="L18">
        <v>0</v>
      </c>
      <c r="O18">
        <v>0</v>
      </c>
    </row>
    <row r="19" spans="2:15" x14ac:dyDescent="0.45">
      <c r="B19" s="32">
        <v>46071</v>
      </c>
      <c r="C19">
        <v>938.3</v>
      </c>
      <c r="D19">
        <v>3449</v>
      </c>
      <c r="E19">
        <v>33</v>
      </c>
      <c r="F19">
        <v>40</v>
      </c>
      <c r="G19" t="s">
        <v>232</v>
      </c>
      <c r="I19">
        <v>0</v>
      </c>
      <c r="J19">
        <v>11</v>
      </c>
      <c r="K19">
        <v>0</v>
      </c>
      <c r="L19">
        <v>0</v>
      </c>
      <c r="O19">
        <v>0</v>
      </c>
    </row>
    <row r="20" spans="2:15" x14ac:dyDescent="0.45">
      <c r="B20" s="32">
        <v>46072</v>
      </c>
      <c r="C20">
        <v>1054.24</v>
      </c>
      <c r="D20">
        <v>2897.34</v>
      </c>
      <c r="E20">
        <v>33</v>
      </c>
      <c r="F20">
        <v>40</v>
      </c>
      <c r="G20" t="s">
        <v>233</v>
      </c>
      <c r="I20">
        <v>2</v>
      </c>
      <c r="J20">
        <v>22</v>
      </c>
      <c r="K20">
        <v>0</v>
      </c>
      <c r="L20">
        <v>0</v>
      </c>
      <c r="O20">
        <v>0</v>
      </c>
    </row>
    <row r="21" spans="2:15" x14ac:dyDescent="0.45">
      <c r="B21" s="32">
        <v>46073</v>
      </c>
      <c r="C21">
        <v>1050.6099999999999</v>
      </c>
      <c r="D21">
        <v>2696.14</v>
      </c>
      <c r="E21">
        <v>33</v>
      </c>
      <c r="F21">
        <v>39</v>
      </c>
      <c r="G21" t="s">
        <v>234</v>
      </c>
      <c r="I21">
        <v>1</v>
      </c>
      <c r="J21">
        <v>36</v>
      </c>
      <c r="K21">
        <v>0</v>
      </c>
      <c r="L21">
        <v>0</v>
      </c>
      <c r="O21">
        <v>0</v>
      </c>
    </row>
    <row r="22" spans="2:15" x14ac:dyDescent="0.45">
      <c r="B22" s="32">
        <v>46074</v>
      </c>
      <c r="C22">
        <v>1048.06</v>
      </c>
      <c r="D22">
        <v>2571.5500000000002</v>
      </c>
      <c r="E22">
        <v>33</v>
      </c>
      <c r="F22">
        <v>39</v>
      </c>
      <c r="G22" t="s">
        <v>223</v>
      </c>
      <c r="I22">
        <v>1</v>
      </c>
      <c r="J22">
        <v>9</v>
      </c>
      <c r="K22">
        <v>0</v>
      </c>
      <c r="L22">
        <v>0</v>
      </c>
      <c r="O22">
        <v>0</v>
      </c>
    </row>
    <row r="23" spans="2:15" x14ac:dyDescent="0.45">
      <c r="B23" s="32">
        <v>46075</v>
      </c>
      <c r="C23">
        <v>1047.5999999999999</v>
      </c>
      <c r="D23">
        <v>2482.81</v>
      </c>
      <c r="E23">
        <v>33</v>
      </c>
      <c r="F23">
        <v>40</v>
      </c>
      <c r="G23" t="s">
        <v>230</v>
      </c>
      <c r="I23">
        <v>0</v>
      </c>
      <c r="J23">
        <v>47</v>
      </c>
      <c r="K23">
        <v>0</v>
      </c>
      <c r="L23">
        <v>0</v>
      </c>
      <c r="O23">
        <v>0</v>
      </c>
    </row>
    <row r="24" spans="2:15" x14ac:dyDescent="0.45">
      <c r="B24" s="32">
        <v>46076</v>
      </c>
      <c r="C24">
        <v>1196.95</v>
      </c>
      <c r="D24">
        <v>2354.62</v>
      </c>
      <c r="E24">
        <v>33</v>
      </c>
      <c r="F24">
        <v>40</v>
      </c>
      <c r="G24" t="s">
        <v>230</v>
      </c>
      <c r="I24">
        <v>0</v>
      </c>
      <c r="J24">
        <v>18</v>
      </c>
      <c r="K24">
        <v>0</v>
      </c>
      <c r="L24">
        <v>0</v>
      </c>
      <c r="O24">
        <v>0</v>
      </c>
    </row>
    <row r="25" spans="2:15" x14ac:dyDescent="0.45">
      <c r="B25" s="32">
        <v>46077</v>
      </c>
      <c r="C25">
        <v>1406.03</v>
      </c>
      <c r="D25">
        <v>2437.2600000000002</v>
      </c>
      <c r="E25">
        <v>33</v>
      </c>
      <c r="F25">
        <v>40</v>
      </c>
      <c r="G25" t="s">
        <v>235</v>
      </c>
      <c r="I25">
        <v>3</v>
      </c>
      <c r="J25">
        <v>57</v>
      </c>
      <c r="K25">
        <v>13</v>
      </c>
      <c r="L25">
        <v>0</v>
      </c>
      <c r="O25">
        <v>0</v>
      </c>
    </row>
    <row r="26" spans="2:15" x14ac:dyDescent="0.45">
      <c r="B26" s="32">
        <v>46078</v>
      </c>
      <c r="C26">
        <v>1445.69</v>
      </c>
      <c r="D26">
        <v>2617.4699999999998</v>
      </c>
      <c r="E26">
        <v>33</v>
      </c>
      <c r="F26">
        <v>44</v>
      </c>
      <c r="G26" t="s">
        <v>236</v>
      </c>
      <c r="I26">
        <v>1</v>
      </c>
      <c r="J26">
        <v>14</v>
      </c>
      <c r="K26">
        <v>8</v>
      </c>
      <c r="L26">
        <v>0</v>
      </c>
      <c r="M26">
        <v>1</v>
      </c>
      <c r="O26">
        <v>3</v>
      </c>
    </row>
    <row r="27" spans="2:15" x14ac:dyDescent="0.45">
      <c r="B27" s="32">
        <v>46079</v>
      </c>
      <c r="C27">
        <v>1440.91</v>
      </c>
      <c r="D27">
        <v>2554.87</v>
      </c>
      <c r="E27">
        <v>33</v>
      </c>
      <c r="F27">
        <v>42</v>
      </c>
      <c r="G27" t="s">
        <v>223</v>
      </c>
      <c r="I27">
        <v>4</v>
      </c>
      <c r="J27">
        <v>19</v>
      </c>
      <c r="K27">
        <v>3</v>
      </c>
      <c r="L27">
        <v>0</v>
      </c>
      <c r="M27">
        <v>0</v>
      </c>
      <c r="O27">
        <v>0</v>
      </c>
    </row>
    <row r="28" spans="2:15" x14ac:dyDescent="0.45">
      <c r="B28" s="32">
        <v>46080</v>
      </c>
      <c r="C28">
        <v>1429.32</v>
      </c>
      <c r="D28">
        <v>2283.92</v>
      </c>
      <c r="E28">
        <v>33</v>
      </c>
      <c r="F28">
        <v>44</v>
      </c>
      <c r="G28" t="s">
        <v>229</v>
      </c>
      <c r="I28">
        <v>15</v>
      </c>
      <c r="J28">
        <v>31</v>
      </c>
      <c r="K28">
        <v>0</v>
      </c>
      <c r="L28">
        <v>0</v>
      </c>
      <c r="M28">
        <v>0</v>
      </c>
      <c r="O28">
        <v>0</v>
      </c>
    </row>
    <row r="29" spans="2:15" x14ac:dyDescent="0.45">
      <c r="B29" s="32">
        <v>46081</v>
      </c>
      <c r="C29">
        <v>1419.87</v>
      </c>
      <c r="D29">
        <v>2186.71</v>
      </c>
      <c r="E29">
        <v>33</v>
      </c>
      <c r="F29">
        <v>46</v>
      </c>
      <c r="G29" t="s">
        <v>223</v>
      </c>
      <c r="I29">
        <v>12</v>
      </c>
      <c r="J29">
        <v>31</v>
      </c>
      <c r="K29">
        <v>17</v>
      </c>
      <c r="L29">
        <v>0</v>
      </c>
      <c r="M29">
        <v>0</v>
      </c>
      <c r="O29">
        <v>0</v>
      </c>
    </row>
    <row r="30" spans="2:15" x14ac:dyDescent="0.45">
      <c r="B30" s="32">
        <v>46082</v>
      </c>
      <c r="C30">
        <v>1431.15</v>
      </c>
      <c r="D30">
        <v>2059.9</v>
      </c>
      <c r="E30">
        <v>33</v>
      </c>
      <c r="F30">
        <v>46</v>
      </c>
      <c r="G30" t="s">
        <v>245</v>
      </c>
      <c r="I30">
        <v>7</v>
      </c>
      <c r="J30">
        <v>3</v>
      </c>
      <c r="K30">
        <v>4</v>
      </c>
      <c r="L30">
        <v>0</v>
      </c>
      <c r="M30">
        <v>2</v>
      </c>
      <c r="O30">
        <v>0</v>
      </c>
    </row>
    <row r="31" spans="2:15" x14ac:dyDescent="0.45">
      <c r="B31" s="32">
        <v>46083</v>
      </c>
      <c r="C31">
        <v>1432.84</v>
      </c>
      <c r="D31">
        <v>2061.6</v>
      </c>
      <c r="E31">
        <v>33</v>
      </c>
      <c r="F31">
        <v>41</v>
      </c>
      <c r="G31" t="s">
        <v>230</v>
      </c>
      <c r="I31">
        <v>4</v>
      </c>
      <c r="J31">
        <v>10</v>
      </c>
      <c r="K31">
        <v>0</v>
      </c>
      <c r="L31">
        <v>0</v>
      </c>
      <c r="M31">
        <v>0</v>
      </c>
      <c r="O31">
        <v>0</v>
      </c>
    </row>
    <row r="32" spans="2:15" x14ac:dyDescent="0.45">
      <c r="B32" s="32">
        <v>46084</v>
      </c>
      <c r="C32">
        <v>1426.31</v>
      </c>
      <c r="D32">
        <v>2015.62</v>
      </c>
      <c r="E32">
        <v>33</v>
      </c>
      <c r="F32">
        <v>48</v>
      </c>
      <c r="G32" t="s">
        <v>246</v>
      </c>
      <c r="I32">
        <v>5</v>
      </c>
      <c r="J32">
        <v>19</v>
      </c>
      <c r="K32">
        <v>5</v>
      </c>
      <c r="L32">
        <v>0</v>
      </c>
      <c r="M32">
        <v>1</v>
      </c>
      <c r="O32">
        <v>0</v>
      </c>
    </row>
    <row r="33" spans="2:29" x14ac:dyDescent="0.45">
      <c r="B33" s="32">
        <v>46085</v>
      </c>
      <c r="C33">
        <v>1436.07</v>
      </c>
      <c r="D33">
        <v>1907.79</v>
      </c>
      <c r="E33">
        <v>33</v>
      </c>
      <c r="F33">
        <v>44</v>
      </c>
      <c r="G33" t="s">
        <v>247</v>
      </c>
      <c r="I33">
        <v>8</v>
      </c>
      <c r="J33">
        <v>38</v>
      </c>
      <c r="K33">
        <v>10</v>
      </c>
      <c r="L33">
        <v>0</v>
      </c>
      <c r="M33">
        <v>0</v>
      </c>
      <c r="O33">
        <v>0</v>
      </c>
    </row>
    <row r="34" spans="2:29" x14ac:dyDescent="0.45">
      <c r="B34" s="32">
        <v>46086</v>
      </c>
      <c r="C34">
        <v>1444.57</v>
      </c>
      <c r="D34">
        <v>1933.18</v>
      </c>
      <c r="E34">
        <v>33</v>
      </c>
      <c r="F34">
        <v>45</v>
      </c>
      <c r="G34" t="s">
        <v>248</v>
      </c>
      <c r="I34">
        <v>1</v>
      </c>
      <c r="J34">
        <v>4</v>
      </c>
      <c r="K34">
        <v>0</v>
      </c>
      <c r="L34">
        <v>0</v>
      </c>
      <c r="M34">
        <v>0</v>
      </c>
      <c r="O34">
        <v>0</v>
      </c>
      <c r="S34">
        <v>0</v>
      </c>
      <c r="T34" t="s">
        <v>253</v>
      </c>
      <c r="U34" t="s">
        <v>253</v>
      </c>
      <c r="V34" t="s">
        <v>253</v>
      </c>
      <c r="W34" t="s">
        <v>253</v>
      </c>
      <c r="X34" t="s">
        <v>253</v>
      </c>
      <c r="Y34" t="s">
        <v>253</v>
      </c>
      <c r="Z34" t="s">
        <v>253</v>
      </c>
      <c r="AA34" t="s">
        <v>253</v>
      </c>
      <c r="AB34" t="s">
        <v>253</v>
      </c>
      <c r="AC34" t="s">
        <v>253</v>
      </c>
    </row>
    <row r="35" spans="2:29" x14ac:dyDescent="0.45">
      <c r="B35" s="32">
        <v>46087</v>
      </c>
      <c r="C35">
        <v>1438.69</v>
      </c>
      <c r="D35">
        <v>1974.6</v>
      </c>
      <c r="E35">
        <v>33</v>
      </c>
      <c r="F35">
        <v>45</v>
      </c>
      <c r="G35" t="s">
        <v>229</v>
      </c>
      <c r="I35">
        <v>4</v>
      </c>
      <c r="J35">
        <v>10</v>
      </c>
      <c r="K35">
        <v>0</v>
      </c>
      <c r="L35">
        <v>0</v>
      </c>
      <c r="M35">
        <v>0</v>
      </c>
      <c r="O35">
        <v>0</v>
      </c>
      <c r="S35">
        <v>0</v>
      </c>
      <c r="T35" t="s">
        <v>254</v>
      </c>
      <c r="U35" t="s">
        <v>253</v>
      </c>
      <c r="V35" t="s">
        <v>253</v>
      </c>
      <c r="W35" t="s">
        <v>253</v>
      </c>
      <c r="X35" t="s">
        <v>253</v>
      </c>
      <c r="Y35" t="s">
        <v>253</v>
      </c>
      <c r="Z35" t="s">
        <v>253</v>
      </c>
      <c r="AA35" t="s">
        <v>253</v>
      </c>
      <c r="AB35" t="s">
        <v>253</v>
      </c>
      <c r="AC35" t="s">
        <v>254</v>
      </c>
    </row>
    <row r="36" spans="2:29" x14ac:dyDescent="0.45">
      <c r="B36" s="32">
        <v>46088</v>
      </c>
      <c r="C36">
        <v>1430.98</v>
      </c>
      <c r="D36">
        <v>1971.21</v>
      </c>
      <c r="E36">
        <v>33</v>
      </c>
      <c r="F36">
        <v>47</v>
      </c>
      <c r="G36" t="s">
        <v>223</v>
      </c>
      <c r="I36">
        <v>10</v>
      </c>
      <c r="J36">
        <v>11</v>
      </c>
      <c r="K36">
        <v>0</v>
      </c>
      <c r="L36">
        <v>0</v>
      </c>
      <c r="M36">
        <v>0</v>
      </c>
      <c r="O36">
        <v>0</v>
      </c>
      <c r="S36">
        <v>0</v>
      </c>
      <c r="T36" t="s">
        <v>255</v>
      </c>
      <c r="U36" t="s">
        <v>253</v>
      </c>
      <c r="V36" t="s">
        <v>253</v>
      </c>
      <c r="W36" t="s">
        <v>253</v>
      </c>
      <c r="X36" t="s">
        <v>254</v>
      </c>
      <c r="Y36" t="s">
        <v>253</v>
      </c>
      <c r="Z36" t="s">
        <v>253</v>
      </c>
      <c r="AA36" t="s">
        <v>253</v>
      </c>
      <c r="AB36" t="s">
        <v>253</v>
      </c>
      <c r="AC36" t="s">
        <v>253</v>
      </c>
    </row>
    <row r="37" spans="2:29" x14ac:dyDescent="0.45">
      <c r="B37" s="32">
        <v>46089</v>
      </c>
      <c r="C37">
        <v>1438.04</v>
      </c>
      <c r="D37">
        <v>1943.99</v>
      </c>
      <c r="E37">
        <v>33</v>
      </c>
      <c r="F37">
        <v>42</v>
      </c>
      <c r="G37" t="s">
        <v>230</v>
      </c>
      <c r="I37">
        <v>2</v>
      </c>
      <c r="J37">
        <v>8</v>
      </c>
      <c r="K37">
        <v>0</v>
      </c>
      <c r="L37">
        <v>0</v>
      </c>
      <c r="M37">
        <v>0</v>
      </c>
      <c r="O37">
        <v>0</v>
      </c>
      <c r="S37">
        <v>0</v>
      </c>
      <c r="T37" t="s">
        <v>256</v>
      </c>
      <c r="U37" t="s">
        <v>253</v>
      </c>
      <c r="V37" t="s">
        <v>267</v>
      </c>
      <c r="W37" t="s">
        <v>258</v>
      </c>
      <c r="X37" t="s">
        <v>253</v>
      </c>
      <c r="Y37" t="s">
        <v>267</v>
      </c>
      <c r="Z37" t="s">
        <v>253</v>
      </c>
      <c r="AA37" t="s">
        <v>253</v>
      </c>
      <c r="AB37" t="s">
        <v>253</v>
      </c>
      <c r="AC37" t="s">
        <v>253</v>
      </c>
    </row>
    <row r="38" spans="2:29" x14ac:dyDescent="0.45">
      <c r="B38" s="32">
        <v>46090</v>
      </c>
      <c r="C38">
        <v>1447.07</v>
      </c>
      <c r="D38">
        <v>2226.02</v>
      </c>
      <c r="E38">
        <v>33</v>
      </c>
      <c r="F38">
        <v>48</v>
      </c>
      <c r="G38" t="s">
        <v>249</v>
      </c>
      <c r="I38">
        <v>0</v>
      </c>
      <c r="J38">
        <v>7</v>
      </c>
      <c r="K38">
        <v>0</v>
      </c>
      <c r="L38">
        <v>0</v>
      </c>
      <c r="M38">
        <v>0</v>
      </c>
      <c r="O38">
        <v>0</v>
      </c>
      <c r="S38">
        <v>0</v>
      </c>
      <c r="T38" t="s">
        <v>256</v>
      </c>
      <c r="U38" t="s">
        <v>254</v>
      </c>
      <c r="V38" t="s">
        <v>253</v>
      </c>
      <c r="W38" t="s">
        <v>254</v>
      </c>
      <c r="X38" t="s">
        <v>253</v>
      </c>
      <c r="Y38" t="s">
        <v>253</v>
      </c>
      <c r="Z38" t="s">
        <v>253</v>
      </c>
      <c r="AA38" t="s">
        <v>253</v>
      </c>
      <c r="AB38" t="s">
        <v>253</v>
      </c>
      <c r="AC38" t="s">
        <v>253</v>
      </c>
    </row>
    <row r="39" spans="2:29" x14ac:dyDescent="0.45">
      <c r="B39" s="32">
        <v>46091</v>
      </c>
      <c r="C39">
        <v>1449.01</v>
      </c>
      <c r="D39">
        <v>3098.61</v>
      </c>
      <c r="E39">
        <v>33</v>
      </c>
      <c r="F39">
        <v>47</v>
      </c>
      <c r="G39" t="s">
        <v>250</v>
      </c>
      <c r="I39">
        <v>5</v>
      </c>
      <c r="J39">
        <v>28</v>
      </c>
      <c r="K39">
        <v>0</v>
      </c>
      <c r="L39">
        <v>0</v>
      </c>
      <c r="M39">
        <v>0</v>
      </c>
      <c r="O39">
        <v>0</v>
      </c>
      <c r="S39">
        <v>0</v>
      </c>
      <c r="T39" t="s">
        <v>257</v>
      </c>
      <c r="U39" t="s">
        <v>262</v>
      </c>
      <c r="V39" t="s">
        <v>267</v>
      </c>
      <c r="W39" t="s">
        <v>256</v>
      </c>
      <c r="X39" t="s">
        <v>256</v>
      </c>
      <c r="Y39" t="s">
        <v>262</v>
      </c>
      <c r="Z39" t="s">
        <v>254</v>
      </c>
      <c r="AA39" t="s">
        <v>267</v>
      </c>
      <c r="AB39" t="s">
        <v>253</v>
      </c>
      <c r="AC39" t="s">
        <v>253</v>
      </c>
    </row>
    <row r="40" spans="2:29" x14ac:dyDescent="0.45">
      <c r="B40" s="32">
        <v>46092</v>
      </c>
      <c r="C40">
        <v>1450.58</v>
      </c>
      <c r="D40">
        <v>3405.03</v>
      </c>
      <c r="E40">
        <v>33</v>
      </c>
      <c r="F40">
        <v>44</v>
      </c>
      <c r="G40" t="s">
        <v>251</v>
      </c>
      <c r="I40">
        <v>3</v>
      </c>
      <c r="J40">
        <v>7</v>
      </c>
      <c r="K40">
        <v>0</v>
      </c>
      <c r="L40">
        <v>0</v>
      </c>
      <c r="M40">
        <v>0</v>
      </c>
      <c r="O40">
        <v>1</v>
      </c>
      <c r="S40">
        <v>0</v>
      </c>
      <c r="T40" t="s">
        <v>258</v>
      </c>
      <c r="U40" t="s">
        <v>254</v>
      </c>
      <c r="V40" t="s">
        <v>256</v>
      </c>
      <c r="W40" t="s">
        <v>256</v>
      </c>
      <c r="X40" t="s">
        <v>258</v>
      </c>
      <c r="Y40" t="s">
        <v>256</v>
      </c>
      <c r="Z40" t="s">
        <v>253</v>
      </c>
      <c r="AA40" t="s">
        <v>253</v>
      </c>
      <c r="AB40" t="s">
        <v>253</v>
      </c>
      <c r="AC40" t="s">
        <v>253</v>
      </c>
    </row>
    <row r="41" spans="2:29" x14ac:dyDescent="0.45">
      <c r="B41" s="32">
        <v>46093</v>
      </c>
      <c r="C41">
        <v>1442.82</v>
      </c>
      <c r="D41">
        <v>3091.57</v>
      </c>
      <c r="E41">
        <v>33</v>
      </c>
      <c r="F41">
        <v>45</v>
      </c>
      <c r="G41" t="s">
        <v>248</v>
      </c>
      <c r="I41">
        <v>1</v>
      </c>
      <c r="J41">
        <v>21</v>
      </c>
      <c r="K41">
        <v>6</v>
      </c>
      <c r="L41">
        <v>0</v>
      </c>
      <c r="M41">
        <v>0</v>
      </c>
      <c r="O41">
        <v>1</v>
      </c>
      <c r="S41">
        <v>1</v>
      </c>
      <c r="T41" t="s">
        <v>259</v>
      </c>
      <c r="U41" t="s">
        <v>263</v>
      </c>
      <c r="V41" t="s">
        <v>257</v>
      </c>
      <c r="W41" t="s">
        <v>270</v>
      </c>
      <c r="X41" t="s">
        <v>269</v>
      </c>
      <c r="Y41" t="s">
        <v>273</v>
      </c>
      <c r="Z41" t="s">
        <v>253</v>
      </c>
      <c r="AA41" t="s">
        <v>253</v>
      </c>
      <c r="AB41" t="s">
        <v>253</v>
      </c>
      <c r="AC41" t="s">
        <v>253</v>
      </c>
    </row>
    <row r="42" spans="2:29" x14ac:dyDescent="0.45">
      <c r="B42" s="32">
        <v>46094</v>
      </c>
      <c r="C42">
        <v>1445.1</v>
      </c>
      <c r="D42">
        <v>4548.7299999999996</v>
      </c>
      <c r="E42">
        <v>33</v>
      </c>
      <c r="F42">
        <v>48</v>
      </c>
      <c r="G42" t="s">
        <v>229</v>
      </c>
      <c r="I42">
        <v>1</v>
      </c>
      <c r="J42">
        <v>29</v>
      </c>
      <c r="K42">
        <v>0</v>
      </c>
      <c r="L42">
        <v>0</v>
      </c>
      <c r="M42">
        <v>0</v>
      </c>
      <c r="O42">
        <v>0</v>
      </c>
      <c r="S42">
        <v>0</v>
      </c>
      <c r="T42" t="s">
        <v>260</v>
      </c>
      <c r="U42" t="s">
        <v>264</v>
      </c>
      <c r="V42" t="s">
        <v>261</v>
      </c>
      <c r="W42" t="s">
        <v>265</v>
      </c>
      <c r="X42" t="s">
        <v>265</v>
      </c>
      <c r="Y42" t="s">
        <v>274</v>
      </c>
      <c r="Z42" t="s">
        <v>266</v>
      </c>
      <c r="AA42" t="s">
        <v>256</v>
      </c>
      <c r="AB42" t="s">
        <v>253</v>
      </c>
      <c r="AC42" t="s">
        <v>253</v>
      </c>
    </row>
    <row r="43" spans="2:29" x14ac:dyDescent="0.45">
      <c r="B43" s="32">
        <v>46095</v>
      </c>
      <c r="C43">
        <v>1435.43</v>
      </c>
      <c r="D43">
        <v>6250.64</v>
      </c>
      <c r="E43">
        <v>33</v>
      </c>
      <c r="F43">
        <v>50</v>
      </c>
      <c r="G43" t="s">
        <v>223</v>
      </c>
      <c r="I43">
        <v>8</v>
      </c>
      <c r="J43">
        <v>50</v>
      </c>
      <c r="K43">
        <v>0</v>
      </c>
      <c r="L43">
        <v>0</v>
      </c>
      <c r="M43">
        <v>1</v>
      </c>
      <c r="O43">
        <v>1</v>
      </c>
      <c r="S43">
        <v>0</v>
      </c>
      <c r="T43" t="s">
        <v>261</v>
      </c>
      <c r="U43" t="s">
        <v>265</v>
      </c>
      <c r="V43" t="s">
        <v>268</v>
      </c>
      <c r="W43" t="s">
        <v>271</v>
      </c>
      <c r="X43" t="s">
        <v>265</v>
      </c>
      <c r="Y43" t="s">
        <v>275</v>
      </c>
      <c r="Z43" t="s">
        <v>253</v>
      </c>
      <c r="AA43" t="s">
        <v>253</v>
      </c>
      <c r="AB43" t="s">
        <v>254</v>
      </c>
      <c r="AC43" t="s">
        <v>253</v>
      </c>
    </row>
    <row r="44" spans="2:29" x14ac:dyDescent="0.45">
      <c r="B44" s="32">
        <v>46096</v>
      </c>
      <c r="C44">
        <v>1442.6</v>
      </c>
      <c r="D44">
        <v>7770.3</v>
      </c>
      <c r="E44">
        <v>33</v>
      </c>
      <c r="F44">
        <v>50</v>
      </c>
      <c r="G44" t="s">
        <v>252</v>
      </c>
      <c r="I44">
        <v>13</v>
      </c>
      <c r="J44">
        <v>74</v>
      </c>
      <c r="K44">
        <v>0</v>
      </c>
      <c r="L44">
        <v>0</v>
      </c>
      <c r="M44">
        <v>2</v>
      </c>
      <c r="O44">
        <v>0</v>
      </c>
      <c r="S44">
        <v>0</v>
      </c>
      <c r="T44" t="s">
        <v>258</v>
      </c>
      <c r="U44" t="s">
        <v>266</v>
      </c>
      <c r="V44" t="s">
        <v>269</v>
      </c>
      <c r="W44" t="s">
        <v>255</v>
      </c>
      <c r="X44" t="s">
        <v>272</v>
      </c>
      <c r="Y44" t="s">
        <v>258</v>
      </c>
      <c r="Z44" t="s">
        <v>253</v>
      </c>
      <c r="AA44" t="s">
        <v>253</v>
      </c>
      <c r="AB44" t="s">
        <v>253</v>
      </c>
      <c r="AC44" t="s">
        <v>267</v>
      </c>
    </row>
    <row r="45" spans="2:29" x14ac:dyDescent="0.45">
      <c r="B45" s="32">
        <v>46097</v>
      </c>
      <c r="C45">
        <v>1445.27</v>
      </c>
      <c r="D45">
        <v>6897.26</v>
      </c>
      <c r="E45">
        <v>33</v>
      </c>
      <c r="G45" t="s">
        <v>230</v>
      </c>
      <c r="I45">
        <v>8</v>
      </c>
      <c r="J45">
        <v>68</v>
      </c>
      <c r="K45">
        <v>1</v>
      </c>
      <c r="L45">
        <v>0</v>
      </c>
      <c r="M45">
        <v>0</v>
      </c>
      <c r="O45">
        <v>0</v>
      </c>
      <c r="S45">
        <v>3</v>
      </c>
      <c r="T45" t="s">
        <v>267</v>
      </c>
      <c r="U45" t="s">
        <v>253</v>
      </c>
      <c r="V45" t="s">
        <v>262</v>
      </c>
      <c r="W45" t="s">
        <v>266</v>
      </c>
      <c r="X45" t="s">
        <v>254</v>
      </c>
      <c r="Y45" t="s">
        <v>253</v>
      </c>
      <c r="Z45" t="s">
        <v>253</v>
      </c>
      <c r="AA45" t="s">
        <v>253</v>
      </c>
      <c r="AB45" t="s">
        <v>253</v>
      </c>
      <c r="AC45" t="s">
        <v>253</v>
      </c>
    </row>
    <row r="46" spans="2:29" x14ac:dyDescent="0.45">
      <c r="B46" s="32">
        <v>46098</v>
      </c>
      <c r="C46">
        <v>1433.79</v>
      </c>
      <c r="D46">
        <v>5898.7</v>
      </c>
      <c r="E46">
        <v>33</v>
      </c>
      <c r="G46" t="s">
        <v>318</v>
      </c>
      <c r="I46">
        <v>11</v>
      </c>
      <c r="J46">
        <v>38</v>
      </c>
      <c r="K46">
        <v>0</v>
      </c>
      <c r="L46">
        <v>0</v>
      </c>
      <c r="M46">
        <v>0</v>
      </c>
      <c r="O46">
        <v>0</v>
      </c>
      <c r="S46">
        <v>0</v>
      </c>
      <c r="T46" t="s">
        <v>267</v>
      </c>
      <c r="U46" t="s">
        <v>253</v>
      </c>
      <c r="V46" t="s">
        <v>254</v>
      </c>
      <c r="W46" t="s">
        <v>254</v>
      </c>
      <c r="X46" t="s">
        <v>254</v>
      </c>
      <c r="Y46" t="s">
        <v>254</v>
      </c>
      <c r="Z46" t="s">
        <v>253</v>
      </c>
      <c r="AA46" t="s">
        <v>253</v>
      </c>
      <c r="AB46" t="s">
        <v>253</v>
      </c>
      <c r="AC46" t="s">
        <v>253</v>
      </c>
    </row>
    <row r="47" spans="2:29" x14ac:dyDescent="0.45">
      <c r="B47" s="32">
        <v>46099</v>
      </c>
      <c r="C47">
        <v>1439.93</v>
      </c>
      <c r="D47">
        <v>7751.25</v>
      </c>
      <c r="E47">
        <v>33</v>
      </c>
      <c r="F47">
        <v>55</v>
      </c>
      <c r="G47" t="s">
        <v>319</v>
      </c>
      <c r="I47">
        <v>1</v>
      </c>
      <c r="J47">
        <v>13</v>
      </c>
      <c r="K47">
        <v>0</v>
      </c>
      <c r="L47">
        <v>0</v>
      </c>
      <c r="M47">
        <v>0</v>
      </c>
      <c r="O47">
        <v>0</v>
      </c>
      <c r="S47">
        <v>0</v>
      </c>
      <c r="T47" t="s">
        <v>254</v>
      </c>
      <c r="U47" t="s">
        <v>253</v>
      </c>
      <c r="V47" t="s">
        <v>254</v>
      </c>
      <c r="W47" t="s">
        <v>253</v>
      </c>
      <c r="X47" t="s">
        <v>267</v>
      </c>
      <c r="Y47" t="s">
        <v>253</v>
      </c>
      <c r="Z47" t="s">
        <v>253</v>
      </c>
      <c r="AA47" t="s">
        <v>253</v>
      </c>
      <c r="AB47" t="s">
        <v>253</v>
      </c>
      <c r="AC47" t="s">
        <v>253</v>
      </c>
    </row>
    <row r="48" spans="2:29" x14ac:dyDescent="0.45">
      <c r="B48" s="32">
        <v>46100</v>
      </c>
      <c r="C48">
        <v>1419.56</v>
      </c>
      <c r="D48">
        <v>11824.06</v>
      </c>
      <c r="E48">
        <v>33</v>
      </c>
      <c r="F48">
        <v>55</v>
      </c>
      <c r="G48" t="s">
        <v>320</v>
      </c>
      <c r="I48">
        <v>7</v>
      </c>
      <c r="J48">
        <v>82</v>
      </c>
      <c r="K48">
        <v>0</v>
      </c>
      <c r="L48">
        <v>0</v>
      </c>
      <c r="M48">
        <v>3</v>
      </c>
      <c r="O48">
        <v>0</v>
      </c>
      <c r="S48">
        <v>0</v>
      </c>
      <c r="T48" t="s">
        <v>258</v>
      </c>
      <c r="U48" t="s">
        <v>254</v>
      </c>
      <c r="V48" t="s">
        <v>267</v>
      </c>
      <c r="W48" t="s">
        <v>267</v>
      </c>
      <c r="X48" t="s">
        <v>266</v>
      </c>
      <c r="Y48" t="s">
        <v>266</v>
      </c>
      <c r="Z48" t="s">
        <v>254</v>
      </c>
      <c r="AA48" t="s">
        <v>253</v>
      </c>
      <c r="AB48" t="s">
        <v>253</v>
      </c>
      <c r="AC48" t="s">
        <v>253</v>
      </c>
    </row>
    <row r="49" spans="2:4" x14ac:dyDescent="0.45">
      <c r="B49" s="32"/>
      <c r="C49">
        <v>1409.3</v>
      </c>
      <c r="D49">
        <v>15744.87</v>
      </c>
    </row>
    <row r="50" spans="2:4" x14ac:dyDescent="0.45">
      <c r="B50" s="32"/>
    </row>
    <row r="51" spans="2:4" x14ac:dyDescent="0.45">
      <c r="B51" s="32"/>
      <c r="C51" s="32"/>
    </row>
    <row r="52" spans="2:4" x14ac:dyDescent="0.45">
      <c r="B52" s="32"/>
      <c r="C52" s="32"/>
    </row>
    <row r="53" spans="2:4" x14ac:dyDescent="0.45">
      <c r="B53" s="32"/>
      <c r="C53" s="32"/>
    </row>
    <row r="54" spans="2:4" x14ac:dyDescent="0.45">
      <c r="B54" s="32"/>
      <c r="C54" s="32"/>
    </row>
    <row r="55" spans="2:4" x14ac:dyDescent="0.45">
      <c r="B55" s="32"/>
      <c r="C55" s="32"/>
    </row>
    <row r="56" spans="2:4" x14ac:dyDescent="0.45">
      <c r="B56" s="32"/>
    </row>
    <row r="57" spans="2:4" x14ac:dyDescent="0.45">
      <c r="B57" s="32"/>
    </row>
    <row r="58" spans="2:4" x14ac:dyDescent="0.45">
      <c r="B58" s="32"/>
    </row>
    <row r="59" spans="2:4" x14ac:dyDescent="0.45">
      <c r="B59" s="32"/>
    </row>
    <row r="60" spans="2:4" x14ac:dyDescent="0.45">
      <c r="B60" s="32"/>
    </row>
    <row r="61" spans="2:4" x14ac:dyDescent="0.45">
      <c r="B61" s="32"/>
    </row>
    <row r="62" spans="2:4" x14ac:dyDescent="0.45">
      <c r="B62" s="32"/>
    </row>
    <row r="63" spans="2:4" x14ac:dyDescent="0.45">
      <c r="B63" s="32"/>
    </row>
    <row r="64" spans="2:4" x14ac:dyDescent="0.45">
      <c r="B64" s="32"/>
    </row>
    <row r="65" spans="2:2" x14ac:dyDescent="0.45">
      <c r="B65" s="32"/>
    </row>
    <row r="66" spans="2:2" x14ac:dyDescent="0.45">
      <c r="B66" s="32"/>
    </row>
    <row r="67" spans="2:2" x14ac:dyDescent="0.45">
      <c r="B67" s="32"/>
    </row>
    <row r="68" spans="2:2" x14ac:dyDescent="0.45">
      <c r="B68" s="32"/>
    </row>
    <row r="69" spans="2:2" x14ac:dyDescent="0.45">
      <c r="B69" s="32"/>
    </row>
    <row r="70" spans="2:2" x14ac:dyDescent="0.45">
      <c r="B70" s="32"/>
    </row>
    <row r="71" spans="2:2" x14ac:dyDescent="0.45">
      <c r="B71" s="32"/>
    </row>
    <row r="72" spans="2:2" x14ac:dyDescent="0.45">
      <c r="B72" s="32"/>
    </row>
    <row r="73" spans="2:2" x14ac:dyDescent="0.45">
      <c r="B73" s="32"/>
    </row>
    <row r="74" spans="2:2" x14ac:dyDescent="0.45">
      <c r="B74" s="32"/>
    </row>
    <row r="75" spans="2:2" x14ac:dyDescent="0.45">
      <c r="B75" s="32"/>
    </row>
    <row r="76" spans="2:2" x14ac:dyDescent="0.45">
      <c r="B76" s="32"/>
    </row>
    <row r="77" spans="2:2" x14ac:dyDescent="0.45">
      <c r="B77" s="32"/>
    </row>
    <row r="78" spans="2:2" x14ac:dyDescent="0.45">
      <c r="B78" s="32"/>
    </row>
    <row r="79" spans="2:2" x14ac:dyDescent="0.45">
      <c r="B79" s="32"/>
    </row>
    <row r="80" spans="2:2" x14ac:dyDescent="0.45">
      <c r="B80" s="32"/>
    </row>
    <row r="81" spans="2:2" x14ac:dyDescent="0.45">
      <c r="B81" s="32"/>
    </row>
    <row r="82" spans="2:2" x14ac:dyDescent="0.45">
      <c r="B82" s="32"/>
    </row>
    <row r="83" spans="2:2" x14ac:dyDescent="0.45">
      <c r="B83" s="32"/>
    </row>
    <row r="84" spans="2:2" x14ac:dyDescent="0.45">
      <c r="B84" s="32"/>
    </row>
    <row r="85" spans="2:2" x14ac:dyDescent="0.45">
      <c r="B85" s="32"/>
    </row>
    <row r="86" spans="2:2" x14ac:dyDescent="0.45">
      <c r="B86" s="32"/>
    </row>
    <row r="87" spans="2:2" x14ac:dyDescent="0.45">
      <c r="B87" s="32"/>
    </row>
    <row r="88" spans="2:2" x14ac:dyDescent="0.45">
      <c r="B88" s="32"/>
    </row>
    <row r="89" spans="2:2" x14ac:dyDescent="0.45">
      <c r="B89" s="32"/>
    </row>
    <row r="90" spans="2:2" x14ac:dyDescent="0.45">
      <c r="B90" s="32"/>
    </row>
    <row r="91" spans="2:2" x14ac:dyDescent="0.45">
      <c r="B91" s="32"/>
    </row>
    <row r="92" spans="2:2" x14ac:dyDescent="0.45">
      <c r="B92" s="32"/>
    </row>
    <row r="93" spans="2:2" x14ac:dyDescent="0.45">
      <c r="B93" s="32"/>
    </row>
    <row r="94" spans="2:2" x14ac:dyDescent="0.45">
      <c r="B94" s="32"/>
    </row>
    <row r="95" spans="2:2" x14ac:dyDescent="0.45">
      <c r="B95" s="32"/>
    </row>
    <row r="96" spans="2:2" x14ac:dyDescent="0.45">
      <c r="B96" s="32"/>
    </row>
    <row r="97" spans="2:2" x14ac:dyDescent="0.45">
      <c r="B97" s="32"/>
    </row>
    <row r="98" spans="2:2" x14ac:dyDescent="0.45">
      <c r="B98" s="32"/>
    </row>
    <row r="99" spans="2:2" x14ac:dyDescent="0.45">
      <c r="B99" s="32"/>
    </row>
    <row r="100" spans="2:2" x14ac:dyDescent="0.45">
      <c r="B100" s="32"/>
    </row>
    <row r="101" spans="2:2" x14ac:dyDescent="0.45">
      <c r="B101" s="32"/>
    </row>
    <row r="102" spans="2:2" x14ac:dyDescent="0.45">
      <c r="B102" s="32"/>
    </row>
    <row r="103" spans="2:2" x14ac:dyDescent="0.45">
      <c r="B103" s="32"/>
    </row>
    <row r="104" spans="2:2" x14ac:dyDescent="0.45">
      <c r="B104" s="32"/>
    </row>
    <row r="105" spans="2:2" x14ac:dyDescent="0.45">
      <c r="B105" s="32"/>
    </row>
    <row r="106" spans="2:2" x14ac:dyDescent="0.45">
      <c r="B106" s="32"/>
    </row>
    <row r="107" spans="2:2" x14ac:dyDescent="0.45">
      <c r="B107" s="32"/>
    </row>
    <row r="108" spans="2:2" x14ac:dyDescent="0.45">
      <c r="B108" s="32"/>
    </row>
    <row r="109" spans="2:2" x14ac:dyDescent="0.45">
      <c r="B109" s="32"/>
    </row>
    <row r="110" spans="2:2" x14ac:dyDescent="0.45">
      <c r="B110" s="32"/>
    </row>
    <row r="111" spans="2:2" x14ac:dyDescent="0.45">
      <c r="B111" s="32"/>
    </row>
    <row r="112" spans="2:2" x14ac:dyDescent="0.45">
      <c r="B112" s="32"/>
    </row>
    <row r="113" spans="2:2" x14ac:dyDescent="0.45">
      <c r="B113" s="32"/>
    </row>
    <row r="114" spans="2:2" x14ac:dyDescent="0.45">
      <c r="B114" s="32"/>
    </row>
    <row r="115" spans="2:2" x14ac:dyDescent="0.45">
      <c r="B115" s="32"/>
    </row>
    <row r="116" spans="2:2" x14ac:dyDescent="0.45">
      <c r="B116" s="32"/>
    </row>
    <row r="117" spans="2:2" x14ac:dyDescent="0.45">
      <c r="B117" s="32"/>
    </row>
    <row r="118" spans="2:2" x14ac:dyDescent="0.45">
      <c r="B118" s="32"/>
    </row>
    <row r="119" spans="2:2" x14ac:dyDescent="0.45">
      <c r="B119" s="32"/>
    </row>
    <row r="120" spans="2:2" x14ac:dyDescent="0.45">
      <c r="B120" s="32"/>
    </row>
    <row r="121" spans="2:2" x14ac:dyDescent="0.45">
      <c r="B121" s="32"/>
    </row>
    <row r="122" spans="2:2" x14ac:dyDescent="0.45">
      <c r="B122" s="32"/>
    </row>
    <row r="123" spans="2:2" x14ac:dyDescent="0.45">
      <c r="B123" s="32"/>
    </row>
    <row r="124" spans="2:2" x14ac:dyDescent="0.45">
      <c r="B124" s="32"/>
    </row>
    <row r="125" spans="2:2" x14ac:dyDescent="0.45">
      <c r="B125" s="32"/>
    </row>
    <row r="126" spans="2:2" x14ac:dyDescent="0.45">
      <c r="B126" s="32"/>
    </row>
    <row r="127" spans="2:2" x14ac:dyDescent="0.45">
      <c r="B127" s="32"/>
    </row>
    <row r="128" spans="2:2" x14ac:dyDescent="0.45">
      <c r="B128" s="32"/>
    </row>
    <row r="129" spans="2:2" x14ac:dyDescent="0.45">
      <c r="B129" s="32"/>
    </row>
    <row r="130" spans="2:2" x14ac:dyDescent="0.45">
      <c r="B130" s="32"/>
    </row>
    <row r="131" spans="2:2" x14ac:dyDescent="0.45">
      <c r="B131" s="32"/>
    </row>
    <row r="132" spans="2:2" x14ac:dyDescent="0.45">
      <c r="B132" s="32"/>
    </row>
    <row r="133" spans="2:2" x14ac:dyDescent="0.45">
      <c r="B133" s="32"/>
    </row>
    <row r="134" spans="2:2" x14ac:dyDescent="0.45">
      <c r="B134" s="32"/>
    </row>
    <row r="135" spans="2:2" x14ac:dyDescent="0.45">
      <c r="B135" s="32"/>
    </row>
    <row r="136" spans="2:2" x14ac:dyDescent="0.45">
      <c r="B136" s="32"/>
    </row>
    <row r="137" spans="2:2" x14ac:dyDescent="0.45">
      <c r="B137" s="32"/>
    </row>
    <row r="138" spans="2:2" x14ac:dyDescent="0.45">
      <c r="B138" s="32"/>
    </row>
    <row r="139" spans="2:2" x14ac:dyDescent="0.45">
      <c r="B139" s="32"/>
    </row>
    <row r="140" spans="2:2" x14ac:dyDescent="0.45">
      <c r="B140" s="32"/>
    </row>
    <row r="141" spans="2:2" x14ac:dyDescent="0.45">
      <c r="B141" s="32"/>
    </row>
    <row r="142" spans="2:2" x14ac:dyDescent="0.45">
      <c r="B142" s="32"/>
    </row>
    <row r="143" spans="2:2" x14ac:dyDescent="0.45">
      <c r="B143" s="32"/>
    </row>
    <row r="144" spans="2:2" x14ac:dyDescent="0.45">
      <c r="B144" s="32"/>
    </row>
    <row r="145" spans="2:2" x14ac:dyDescent="0.45">
      <c r="B145" s="32"/>
    </row>
    <row r="146" spans="2:2" x14ac:dyDescent="0.45">
      <c r="B146" s="32"/>
    </row>
    <row r="147" spans="2:2" x14ac:dyDescent="0.45">
      <c r="B147" s="32"/>
    </row>
    <row r="148" spans="2:2" x14ac:dyDescent="0.45">
      <c r="B148" s="32"/>
    </row>
    <row r="149" spans="2:2" x14ac:dyDescent="0.45">
      <c r="B149" s="32"/>
    </row>
    <row r="150" spans="2:2" x14ac:dyDescent="0.45">
      <c r="B150" s="32"/>
    </row>
    <row r="151" spans="2:2" x14ac:dyDescent="0.45">
      <c r="B151" s="32"/>
    </row>
    <row r="152" spans="2:2" x14ac:dyDescent="0.45">
      <c r="B152" s="32"/>
    </row>
    <row r="153" spans="2:2" x14ac:dyDescent="0.45">
      <c r="B153" s="32"/>
    </row>
    <row r="154" spans="2:2" x14ac:dyDescent="0.45">
      <c r="B154" s="32"/>
    </row>
    <row r="155" spans="2:2" x14ac:dyDescent="0.45">
      <c r="B155" s="32"/>
    </row>
    <row r="156" spans="2:2" x14ac:dyDescent="0.45">
      <c r="B156" s="32"/>
    </row>
    <row r="157" spans="2:2" x14ac:dyDescent="0.45">
      <c r="B157" s="32"/>
    </row>
    <row r="158" spans="2:2" x14ac:dyDescent="0.45">
      <c r="B158" s="32"/>
    </row>
    <row r="159" spans="2:2" x14ac:dyDescent="0.45">
      <c r="B159" s="32"/>
    </row>
    <row r="160" spans="2:2" x14ac:dyDescent="0.45">
      <c r="B160" s="32"/>
    </row>
    <row r="161" spans="2:2" x14ac:dyDescent="0.45">
      <c r="B161" s="32"/>
    </row>
    <row r="162" spans="2:2" x14ac:dyDescent="0.45">
      <c r="B162" s="32"/>
    </row>
    <row r="163" spans="2:2" x14ac:dyDescent="0.45">
      <c r="B163" s="32"/>
    </row>
    <row r="164" spans="2:2" x14ac:dyDescent="0.45">
      <c r="B164" s="32"/>
    </row>
    <row r="165" spans="2:2" x14ac:dyDescent="0.45">
      <c r="B165" s="32"/>
    </row>
    <row r="166" spans="2:2" x14ac:dyDescent="0.45">
      <c r="B166" s="32"/>
    </row>
    <row r="167" spans="2:2" x14ac:dyDescent="0.45">
      <c r="B167" s="32"/>
    </row>
    <row r="168" spans="2:2" x14ac:dyDescent="0.45">
      <c r="B168" s="32"/>
    </row>
    <row r="169" spans="2:2" x14ac:dyDescent="0.45">
      <c r="B169" s="32"/>
    </row>
    <row r="170" spans="2:2" x14ac:dyDescent="0.45">
      <c r="B170" s="32"/>
    </row>
    <row r="171" spans="2:2" x14ac:dyDescent="0.45">
      <c r="B171" s="32"/>
    </row>
    <row r="172" spans="2:2" x14ac:dyDescent="0.45">
      <c r="B172" s="32"/>
    </row>
    <row r="173" spans="2:2" x14ac:dyDescent="0.45">
      <c r="B173" s="32"/>
    </row>
    <row r="174" spans="2:2" x14ac:dyDescent="0.45">
      <c r="B174" s="32"/>
    </row>
    <row r="175" spans="2:2" x14ac:dyDescent="0.45">
      <c r="B175" s="32"/>
    </row>
    <row r="176" spans="2:2" x14ac:dyDescent="0.45">
      <c r="B176" s="32"/>
    </row>
    <row r="177" spans="2:2" x14ac:dyDescent="0.45">
      <c r="B177" s="32"/>
    </row>
    <row r="178" spans="2:2" x14ac:dyDescent="0.45">
      <c r="B178" s="32"/>
    </row>
    <row r="179" spans="2:2" x14ac:dyDescent="0.45">
      <c r="B179" s="32"/>
    </row>
    <row r="180" spans="2:2" x14ac:dyDescent="0.45">
      <c r="B180" s="32"/>
    </row>
    <row r="181" spans="2:2" x14ac:dyDescent="0.45">
      <c r="B181" s="32"/>
    </row>
    <row r="182" spans="2:2" x14ac:dyDescent="0.45">
      <c r="B182" s="32"/>
    </row>
    <row r="183" spans="2:2" x14ac:dyDescent="0.45">
      <c r="B183" s="32"/>
    </row>
    <row r="184" spans="2:2" x14ac:dyDescent="0.45">
      <c r="B184" s="32"/>
    </row>
    <row r="185" spans="2:2" x14ac:dyDescent="0.45">
      <c r="B185" s="32"/>
    </row>
    <row r="186" spans="2:2" x14ac:dyDescent="0.45">
      <c r="B186" s="32"/>
    </row>
    <row r="187" spans="2:2" x14ac:dyDescent="0.45">
      <c r="B187" s="32"/>
    </row>
    <row r="188" spans="2:2" x14ac:dyDescent="0.45">
      <c r="B188" s="32"/>
    </row>
    <row r="189" spans="2:2" x14ac:dyDescent="0.45">
      <c r="B189" s="32"/>
    </row>
    <row r="190" spans="2:2" x14ac:dyDescent="0.45">
      <c r="B190" s="32"/>
    </row>
    <row r="191" spans="2:2" x14ac:dyDescent="0.45">
      <c r="B191" s="32"/>
    </row>
    <row r="192" spans="2:2" x14ac:dyDescent="0.45">
      <c r="B192" s="32"/>
    </row>
    <row r="193" spans="2:2" x14ac:dyDescent="0.45">
      <c r="B193" s="32"/>
    </row>
    <row r="194" spans="2:2" x14ac:dyDescent="0.45">
      <c r="B194" s="32"/>
    </row>
    <row r="195" spans="2:2" x14ac:dyDescent="0.45">
      <c r="B195" s="32"/>
    </row>
    <row r="196" spans="2:2" x14ac:dyDescent="0.45">
      <c r="B196" s="32"/>
    </row>
  </sheetData>
  <phoneticPr fontId="7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4087-AEEC-4555-A6FB-F78B244B0C6C}">
  <dimension ref="A1:L246"/>
  <sheetViews>
    <sheetView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 x14ac:dyDescent="0.35"/>
  <cols>
    <col min="1" max="12" width="12.59765625" style="2" customWidth="1"/>
    <col min="13" max="256" width="9.06640625" style="2"/>
    <col min="257" max="257" width="13.73046875" style="2" customWidth="1"/>
    <col min="258" max="258" width="15.3984375" style="2" customWidth="1"/>
    <col min="259" max="259" width="13" style="2" customWidth="1"/>
    <col min="260" max="260" width="12.1328125" style="2" bestFit="1" customWidth="1"/>
    <col min="261" max="261" width="12.265625" style="2" customWidth="1"/>
    <col min="262" max="262" width="15.1328125" style="2" customWidth="1"/>
    <col min="263" max="263" width="11.59765625" style="2" customWidth="1"/>
    <col min="264" max="264" width="11" style="2" customWidth="1"/>
    <col min="265" max="265" width="12.73046875" style="2" customWidth="1"/>
    <col min="266" max="266" width="10.59765625" style="2" customWidth="1"/>
    <col min="267" max="512" width="9.06640625" style="2"/>
    <col min="513" max="513" width="13.73046875" style="2" customWidth="1"/>
    <col min="514" max="514" width="15.3984375" style="2" customWidth="1"/>
    <col min="515" max="515" width="13" style="2" customWidth="1"/>
    <col min="516" max="516" width="12.1328125" style="2" bestFit="1" customWidth="1"/>
    <col min="517" max="517" width="12.265625" style="2" customWidth="1"/>
    <col min="518" max="518" width="15.1328125" style="2" customWidth="1"/>
    <col min="519" max="519" width="11.59765625" style="2" customWidth="1"/>
    <col min="520" max="520" width="11" style="2" customWidth="1"/>
    <col min="521" max="521" width="12.73046875" style="2" customWidth="1"/>
    <col min="522" max="522" width="10.59765625" style="2" customWidth="1"/>
    <col min="523" max="768" width="9.06640625" style="2"/>
    <col min="769" max="769" width="13.73046875" style="2" customWidth="1"/>
    <col min="770" max="770" width="15.3984375" style="2" customWidth="1"/>
    <col min="771" max="771" width="13" style="2" customWidth="1"/>
    <col min="772" max="772" width="12.1328125" style="2" bestFit="1" customWidth="1"/>
    <col min="773" max="773" width="12.265625" style="2" customWidth="1"/>
    <col min="774" max="774" width="15.1328125" style="2" customWidth="1"/>
    <col min="775" max="775" width="11.59765625" style="2" customWidth="1"/>
    <col min="776" max="776" width="11" style="2" customWidth="1"/>
    <col min="777" max="777" width="12.73046875" style="2" customWidth="1"/>
    <col min="778" max="778" width="10.59765625" style="2" customWidth="1"/>
    <col min="779" max="1024" width="9.06640625" style="2"/>
    <col min="1025" max="1025" width="13.73046875" style="2" customWidth="1"/>
    <col min="1026" max="1026" width="15.3984375" style="2" customWidth="1"/>
    <col min="1027" max="1027" width="13" style="2" customWidth="1"/>
    <col min="1028" max="1028" width="12.1328125" style="2" bestFit="1" customWidth="1"/>
    <col min="1029" max="1029" width="12.265625" style="2" customWidth="1"/>
    <col min="1030" max="1030" width="15.1328125" style="2" customWidth="1"/>
    <col min="1031" max="1031" width="11.59765625" style="2" customWidth="1"/>
    <col min="1032" max="1032" width="11" style="2" customWidth="1"/>
    <col min="1033" max="1033" width="12.73046875" style="2" customWidth="1"/>
    <col min="1034" max="1034" width="10.59765625" style="2" customWidth="1"/>
    <col min="1035" max="1280" width="9.06640625" style="2"/>
    <col min="1281" max="1281" width="13.73046875" style="2" customWidth="1"/>
    <col min="1282" max="1282" width="15.3984375" style="2" customWidth="1"/>
    <col min="1283" max="1283" width="13" style="2" customWidth="1"/>
    <col min="1284" max="1284" width="12.1328125" style="2" bestFit="1" customWidth="1"/>
    <col min="1285" max="1285" width="12.265625" style="2" customWidth="1"/>
    <col min="1286" max="1286" width="15.1328125" style="2" customWidth="1"/>
    <col min="1287" max="1287" width="11.59765625" style="2" customWidth="1"/>
    <col min="1288" max="1288" width="11" style="2" customWidth="1"/>
    <col min="1289" max="1289" width="12.73046875" style="2" customWidth="1"/>
    <col min="1290" max="1290" width="10.59765625" style="2" customWidth="1"/>
    <col min="1291" max="1536" width="9.06640625" style="2"/>
    <col min="1537" max="1537" width="13.73046875" style="2" customWidth="1"/>
    <col min="1538" max="1538" width="15.3984375" style="2" customWidth="1"/>
    <col min="1539" max="1539" width="13" style="2" customWidth="1"/>
    <col min="1540" max="1540" width="12.1328125" style="2" bestFit="1" customWidth="1"/>
    <col min="1541" max="1541" width="12.265625" style="2" customWidth="1"/>
    <col min="1542" max="1542" width="15.1328125" style="2" customWidth="1"/>
    <col min="1543" max="1543" width="11.59765625" style="2" customWidth="1"/>
    <col min="1544" max="1544" width="11" style="2" customWidth="1"/>
    <col min="1545" max="1545" width="12.73046875" style="2" customWidth="1"/>
    <col min="1546" max="1546" width="10.59765625" style="2" customWidth="1"/>
    <col min="1547" max="1792" width="9.06640625" style="2"/>
    <col min="1793" max="1793" width="13.73046875" style="2" customWidth="1"/>
    <col min="1794" max="1794" width="15.3984375" style="2" customWidth="1"/>
    <col min="1795" max="1795" width="13" style="2" customWidth="1"/>
    <col min="1796" max="1796" width="12.1328125" style="2" bestFit="1" customWidth="1"/>
    <col min="1797" max="1797" width="12.265625" style="2" customWidth="1"/>
    <col min="1798" max="1798" width="15.1328125" style="2" customWidth="1"/>
    <col min="1799" max="1799" width="11.59765625" style="2" customWidth="1"/>
    <col min="1800" max="1800" width="11" style="2" customWidth="1"/>
    <col min="1801" max="1801" width="12.73046875" style="2" customWidth="1"/>
    <col min="1802" max="1802" width="10.59765625" style="2" customWidth="1"/>
    <col min="1803" max="2048" width="9.06640625" style="2"/>
    <col min="2049" max="2049" width="13.73046875" style="2" customWidth="1"/>
    <col min="2050" max="2050" width="15.3984375" style="2" customWidth="1"/>
    <col min="2051" max="2051" width="13" style="2" customWidth="1"/>
    <col min="2052" max="2052" width="12.1328125" style="2" bestFit="1" customWidth="1"/>
    <col min="2053" max="2053" width="12.265625" style="2" customWidth="1"/>
    <col min="2054" max="2054" width="15.1328125" style="2" customWidth="1"/>
    <col min="2055" max="2055" width="11.59765625" style="2" customWidth="1"/>
    <col min="2056" max="2056" width="11" style="2" customWidth="1"/>
    <col min="2057" max="2057" width="12.73046875" style="2" customWidth="1"/>
    <col min="2058" max="2058" width="10.59765625" style="2" customWidth="1"/>
    <col min="2059" max="2304" width="9.06640625" style="2"/>
    <col min="2305" max="2305" width="13.73046875" style="2" customWidth="1"/>
    <col min="2306" max="2306" width="15.3984375" style="2" customWidth="1"/>
    <col min="2307" max="2307" width="13" style="2" customWidth="1"/>
    <col min="2308" max="2308" width="12.1328125" style="2" bestFit="1" customWidth="1"/>
    <col min="2309" max="2309" width="12.265625" style="2" customWidth="1"/>
    <col min="2310" max="2310" width="15.1328125" style="2" customWidth="1"/>
    <col min="2311" max="2311" width="11.59765625" style="2" customWidth="1"/>
    <col min="2312" max="2312" width="11" style="2" customWidth="1"/>
    <col min="2313" max="2313" width="12.73046875" style="2" customWidth="1"/>
    <col min="2314" max="2314" width="10.59765625" style="2" customWidth="1"/>
    <col min="2315" max="2560" width="9.06640625" style="2"/>
    <col min="2561" max="2561" width="13.73046875" style="2" customWidth="1"/>
    <col min="2562" max="2562" width="15.3984375" style="2" customWidth="1"/>
    <col min="2563" max="2563" width="13" style="2" customWidth="1"/>
    <col min="2564" max="2564" width="12.1328125" style="2" bestFit="1" customWidth="1"/>
    <col min="2565" max="2565" width="12.265625" style="2" customWidth="1"/>
    <col min="2566" max="2566" width="15.1328125" style="2" customWidth="1"/>
    <col min="2567" max="2567" width="11.59765625" style="2" customWidth="1"/>
    <col min="2568" max="2568" width="11" style="2" customWidth="1"/>
    <col min="2569" max="2569" width="12.73046875" style="2" customWidth="1"/>
    <col min="2570" max="2570" width="10.59765625" style="2" customWidth="1"/>
    <col min="2571" max="2816" width="9.06640625" style="2"/>
    <col min="2817" max="2817" width="13.73046875" style="2" customWidth="1"/>
    <col min="2818" max="2818" width="15.3984375" style="2" customWidth="1"/>
    <col min="2819" max="2819" width="13" style="2" customWidth="1"/>
    <col min="2820" max="2820" width="12.1328125" style="2" bestFit="1" customWidth="1"/>
    <col min="2821" max="2821" width="12.265625" style="2" customWidth="1"/>
    <col min="2822" max="2822" width="15.1328125" style="2" customWidth="1"/>
    <col min="2823" max="2823" width="11.59765625" style="2" customWidth="1"/>
    <col min="2824" max="2824" width="11" style="2" customWidth="1"/>
    <col min="2825" max="2825" width="12.73046875" style="2" customWidth="1"/>
    <col min="2826" max="2826" width="10.59765625" style="2" customWidth="1"/>
    <col min="2827" max="3072" width="9.06640625" style="2"/>
    <col min="3073" max="3073" width="13.73046875" style="2" customWidth="1"/>
    <col min="3074" max="3074" width="15.3984375" style="2" customWidth="1"/>
    <col min="3075" max="3075" width="13" style="2" customWidth="1"/>
    <col min="3076" max="3076" width="12.1328125" style="2" bestFit="1" customWidth="1"/>
    <col min="3077" max="3077" width="12.265625" style="2" customWidth="1"/>
    <col min="3078" max="3078" width="15.1328125" style="2" customWidth="1"/>
    <col min="3079" max="3079" width="11.59765625" style="2" customWidth="1"/>
    <col min="3080" max="3080" width="11" style="2" customWidth="1"/>
    <col min="3081" max="3081" width="12.73046875" style="2" customWidth="1"/>
    <col min="3082" max="3082" width="10.59765625" style="2" customWidth="1"/>
    <col min="3083" max="3328" width="9.06640625" style="2"/>
    <col min="3329" max="3329" width="13.73046875" style="2" customWidth="1"/>
    <col min="3330" max="3330" width="15.3984375" style="2" customWidth="1"/>
    <col min="3331" max="3331" width="13" style="2" customWidth="1"/>
    <col min="3332" max="3332" width="12.1328125" style="2" bestFit="1" customWidth="1"/>
    <col min="3333" max="3333" width="12.265625" style="2" customWidth="1"/>
    <col min="3334" max="3334" width="15.1328125" style="2" customWidth="1"/>
    <col min="3335" max="3335" width="11.59765625" style="2" customWidth="1"/>
    <col min="3336" max="3336" width="11" style="2" customWidth="1"/>
    <col min="3337" max="3337" width="12.73046875" style="2" customWidth="1"/>
    <col min="3338" max="3338" width="10.59765625" style="2" customWidth="1"/>
    <col min="3339" max="3584" width="9.06640625" style="2"/>
    <col min="3585" max="3585" width="13.73046875" style="2" customWidth="1"/>
    <col min="3586" max="3586" width="15.3984375" style="2" customWidth="1"/>
    <col min="3587" max="3587" width="13" style="2" customWidth="1"/>
    <col min="3588" max="3588" width="12.1328125" style="2" bestFit="1" customWidth="1"/>
    <col min="3589" max="3589" width="12.265625" style="2" customWidth="1"/>
    <col min="3590" max="3590" width="15.1328125" style="2" customWidth="1"/>
    <col min="3591" max="3591" width="11.59765625" style="2" customWidth="1"/>
    <col min="3592" max="3592" width="11" style="2" customWidth="1"/>
    <col min="3593" max="3593" width="12.73046875" style="2" customWidth="1"/>
    <col min="3594" max="3594" width="10.59765625" style="2" customWidth="1"/>
    <col min="3595" max="3840" width="9.06640625" style="2"/>
    <col min="3841" max="3841" width="13.73046875" style="2" customWidth="1"/>
    <col min="3842" max="3842" width="15.3984375" style="2" customWidth="1"/>
    <col min="3843" max="3843" width="13" style="2" customWidth="1"/>
    <col min="3844" max="3844" width="12.1328125" style="2" bestFit="1" customWidth="1"/>
    <col min="3845" max="3845" width="12.265625" style="2" customWidth="1"/>
    <col min="3846" max="3846" width="15.1328125" style="2" customWidth="1"/>
    <col min="3847" max="3847" width="11.59765625" style="2" customWidth="1"/>
    <col min="3848" max="3848" width="11" style="2" customWidth="1"/>
    <col min="3849" max="3849" width="12.73046875" style="2" customWidth="1"/>
    <col min="3850" max="3850" width="10.59765625" style="2" customWidth="1"/>
    <col min="3851" max="4096" width="9.06640625" style="2"/>
    <col min="4097" max="4097" width="13.73046875" style="2" customWidth="1"/>
    <col min="4098" max="4098" width="15.3984375" style="2" customWidth="1"/>
    <col min="4099" max="4099" width="13" style="2" customWidth="1"/>
    <col min="4100" max="4100" width="12.1328125" style="2" bestFit="1" customWidth="1"/>
    <col min="4101" max="4101" width="12.265625" style="2" customWidth="1"/>
    <col min="4102" max="4102" width="15.1328125" style="2" customWidth="1"/>
    <col min="4103" max="4103" width="11.59765625" style="2" customWidth="1"/>
    <col min="4104" max="4104" width="11" style="2" customWidth="1"/>
    <col min="4105" max="4105" width="12.73046875" style="2" customWidth="1"/>
    <col min="4106" max="4106" width="10.59765625" style="2" customWidth="1"/>
    <col min="4107" max="4352" width="9.06640625" style="2"/>
    <col min="4353" max="4353" width="13.73046875" style="2" customWidth="1"/>
    <col min="4354" max="4354" width="15.3984375" style="2" customWidth="1"/>
    <col min="4355" max="4355" width="13" style="2" customWidth="1"/>
    <col min="4356" max="4356" width="12.1328125" style="2" bestFit="1" customWidth="1"/>
    <col min="4357" max="4357" width="12.265625" style="2" customWidth="1"/>
    <col min="4358" max="4358" width="15.1328125" style="2" customWidth="1"/>
    <col min="4359" max="4359" width="11.59765625" style="2" customWidth="1"/>
    <col min="4360" max="4360" width="11" style="2" customWidth="1"/>
    <col min="4361" max="4361" width="12.73046875" style="2" customWidth="1"/>
    <col min="4362" max="4362" width="10.59765625" style="2" customWidth="1"/>
    <col min="4363" max="4608" width="9.06640625" style="2"/>
    <col min="4609" max="4609" width="13.73046875" style="2" customWidth="1"/>
    <col min="4610" max="4610" width="15.3984375" style="2" customWidth="1"/>
    <col min="4611" max="4611" width="13" style="2" customWidth="1"/>
    <col min="4612" max="4612" width="12.1328125" style="2" bestFit="1" customWidth="1"/>
    <col min="4613" max="4613" width="12.265625" style="2" customWidth="1"/>
    <col min="4614" max="4614" width="15.1328125" style="2" customWidth="1"/>
    <col min="4615" max="4615" width="11.59765625" style="2" customWidth="1"/>
    <col min="4616" max="4616" width="11" style="2" customWidth="1"/>
    <col min="4617" max="4617" width="12.73046875" style="2" customWidth="1"/>
    <col min="4618" max="4618" width="10.59765625" style="2" customWidth="1"/>
    <col min="4619" max="4864" width="9.06640625" style="2"/>
    <col min="4865" max="4865" width="13.73046875" style="2" customWidth="1"/>
    <col min="4866" max="4866" width="15.3984375" style="2" customWidth="1"/>
    <col min="4867" max="4867" width="13" style="2" customWidth="1"/>
    <col min="4868" max="4868" width="12.1328125" style="2" bestFit="1" customWidth="1"/>
    <col min="4869" max="4869" width="12.265625" style="2" customWidth="1"/>
    <col min="4870" max="4870" width="15.1328125" style="2" customWidth="1"/>
    <col min="4871" max="4871" width="11.59765625" style="2" customWidth="1"/>
    <col min="4872" max="4872" width="11" style="2" customWidth="1"/>
    <col min="4873" max="4873" width="12.73046875" style="2" customWidth="1"/>
    <col min="4874" max="4874" width="10.59765625" style="2" customWidth="1"/>
    <col min="4875" max="5120" width="9.06640625" style="2"/>
    <col min="5121" max="5121" width="13.73046875" style="2" customWidth="1"/>
    <col min="5122" max="5122" width="15.3984375" style="2" customWidth="1"/>
    <col min="5123" max="5123" width="13" style="2" customWidth="1"/>
    <col min="5124" max="5124" width="12.1328125" style="2" bestFit="1" customWidth="1"/>
    <col min="5125" max="5125" width="12.265625" style="2" customWidth="1"/>
    <col min="5126" max="5126" width="15.1328125" style="2" customWidth="1"/>
    <col min="5127" max="5127" width="11.59765625" style="2" customWidth="1"/>
    <col min="5128" max="5128" width="11" style="2" customWidth="1"/>
    <col min="5129" max="5129" width="12.73046875" style="2" customWidth="1"/>
    <col min="5130" max="5130" width="10.59765625" style="2" customWidth="1"/>
    <col min="5131" max="5376" width="9.06640625" style="2"/>
    <col min="5377" max="5377" width="13.73046875" style="2" customWidth="1"/>
    <col min="5378" max="5378" width="15.3984375" style="2" customWidth="1"/>
    <col min="5379" max="5379" width="13" style="2" customWidth="1"/>
    <col min="5380" max="5380" width="12.1328125" style="2" bestFit="1" customWidth="1"/>
    <col min="5381" max="5381" width="12.265625" style="2" customWidth="1"/>
    <col min="5382" max="5382" width="15.1328125" style="2" customWidth="1"/>
    <col min="5383" max="5383" width="11.59765625" style="2" customWidth="1"/>
    <col min="5384" max="5384" width="11" style="2" customWidth="1"/>
    <col min="5385" max="5385" width="12.73046875" style="2" customWidth="1"/>
    <col min="5386" max="5386" width="10.59765625" style="2" customWidth="1"/>
    <col min="5387" max="5632" width="9.06640625" style="2"/>
    <col min="5633" max="5633" width="13.73046875" style="2" customWidth="1"/>
    <col min="5634" max="5634" width="15.3984375" style="2" customWidth="1"/>
    <col min="5635" max="5635" width="13" style="2" customWidth="1"/>
    <col min="5636" max="5636" width="12.1328125" style="2" bestFit="1" customWidth="1"/>
    <col min="5637" max="5637" width="12.265625" style="2" customWidth="1"/>
    <col min="5638" max="5638" width="15.1328125" style="2" customWidth="1"/>
    <col min="5639" max="5639" width="11.59765625" style="2" customWidth="1"/>
    <col min="5640" max="5640" width="11" style="2" customWidth="1"/>
    <col min="5641" max="5641" width="12.73046875" style="2" customWidth="1"/>
    <col min="5642" max="5642" width="10.59765625" style="2" customWidth="1"/>
    <col min="5643" max="5888" width="9.06640625" style="2"/>
    <col min="5889" max="5889" width="13.73046875" style="2" customWidth="1"/>
    <col min="5890" max="5890" width="15.3984375" style="2" customWidth="1"/>
    <col min="5891" max="5891" width="13" style="2" customWidth="1"/>
    <col min="5892" max="5892" width="12.1328125" style="2" bestFit="1" customWidth="1"/>
    <col min="5893" max="5893" width="12.265625" style="2" customWidth="1"/>
    <col min="5894" max="5894" width="15.1328125" style="2" customWidth="1"/>
    <col min="5895" max="5895" width="11.59765625" style="2" customWidth="1"/>
    <col min="5896" max="5896" width="11" style="2" customWidth="1"/>
    <col min="5897" max="5897" width="12.73046875" style="2" customWidth="1"/>
    <col min="5898" max="5898" width="10.59765625" style="2" customWidth="1"/>
    <col min="5899" max="6144" width="9.06640625" style="2"/>
    <col min="6145" max="6145" width="13.73046875" style="2" customWidth="1"/>
    <col min="6146" max="6146" width="15.3984375" style="2" customWidth="1"/>
    <col min="6147" max="6147" width="13" style="2" customWidth="1"/>
    <col min="6148" max="6148" width="12.1328125" style="2" bestFit="1" customWidth="1"/>
    <col min="6149" max="6149" width="12.265625" style="2" customWidth="1"/>
    <col min="6150" max="6150" width="15.1328125" style="2" customWidth="1"/>
    <col min="6151" max="6151" width="11.59765625" style="2" customWidth="1"/>
    <col min="6152" max="6152" width="11" style="2" customWidth="1"/>
    <col min="6153" max="6153" width="12.73046875" style="2" customWidth="1"/>
    <col min="6154" max="6154" width="10.59765625" style="2" customWidth="1"/>
    <col min="6155" max="6400" width="9.06640625" style="2"/>
    <col min="6401" max="6401" width="13.73046875" style="2" customWidth="1"/>
    <col min="6402" max="6402" width="15.3984375" style="2" customWidth="1"/>
    <col min="6403" max="6403" width="13" style="2" customWidth="1"/>
    <col min="6404" max="6404" width="12.1328125" style="2" bestFit="1" customWidth="1"/>
    <col min="6405" max="6405" width="12.265625" style="2" customWidth="1"/>
    <col min="6406" max="6406" width="15.1328125" style="2" customWidth="1"/>
    <col min="6407" max="6407" width="11.59765625" style="2" customWidth="1"/>
    <col min="6408" max="6408" width="11" style="2" customWidth="1"/>
    <col min="6409" max="6409" width="12.73046875" style="2" customWidth="1"/>
    <col min="6410" max="6410" width="10.59765625" style="2" customWidth="1"/>
    <col min="6411" max="6656" width="9.06640625" style="2"/>
    <col min="6657" max="6657" width="13.73046875" style="2" customWidth="1"/>
    <col min="6658" max="6658" width="15.3984375" style="2" customWidth="1"/>
    <col min="6659" max="6659" width="13" style="2" customWidth="1"/>
    <col min="6660" max="6660" width="12.1328125" style="2" bestFit="1" customWidth="1"/>
    <col min="6661" max="6661" width="12.265625" style="2" customWidth="1"/>
    <col min="6662" max="6662" width="15.1328125" style="2" customWidth="1"/>
    <col min="6663" max="6663" width="11.59765625" style="2" customWidth="1"/>
    <col min="6664" max="6664" width="11" style="2" customWidth="1"/>
    <col min="6665" max="6665" width="12.73046875" style="2" customWidth="1"/>
    <col min="6666" max="6666" width="10.59765625" style="2" customWidth="1"/>
    <col min="6667" max="6912" width="9.06640625" style="2"/>
    <col min="6913" max="6913" width="13.73046875" style="2" customWidth="1"/>
    <col min="6914" max="6914" width="15.3984375" style="2" customWidth="1"/>
    <col min="6915" max="6915" width="13" style="2" customWidth="1"/>
    <col min="6916" max="6916" width="12.1328125" style="2" bestFit="1" customWidth="1"/>
    <col min="6917" max="6917" width="12.265625" style="2" customWidth="1"/>
    <col min="6918" max="6918" width="15.1328125" style="2" customWidth="1"/>
    <col min="6919" max="6919" width="11.59765625" style="2" customWidth="1"/>
    <col min="6920" max="6920" width="11" style="2" customWidth="1"/>
    <col min="6921" max="6921" width="12.73046875" style="2" customWidth="1"/>
    <col min="6922" max="6922" width="10.59765625" style="2" customWidth="1"/>
    <col min="6923" max="7168" width="9.06640625" style="2"/>
    <col min="7169" max="7169" width="13.73046875" style="2" customWidth="1"/>
    <col min="7170" max="7170" width="15.3984375" style="2" customWidth="1"/>
    <col min="7171" max="7171" width="13" style="2" customWidth="1"/>
    <col min="7172" max="7172" width="12.1328125" style="2" bestFit="1" customWidth="1"/>
    <col min="7173" max="7173" width="12.265625" style="2" customWidth="1"/>
    <col min="7174" max="7174" width="15.1328125" style="2" customWidth="1"/>
    <col min="7175" max="7175" width="11.59765625" style="2" customWidth="1"/>
    <col min="7176" max="7176" width="11" style="2" customWidth="1"/>
    <col min="7177" max="7177" width="12.73046875" style="2" customWidth="1"/>
    <col min="7178" max="7178" width="10.59765625" style="2" customWidth="1"/>
    <col min="7179" max="7424" width="9.06640625" style="2"/>
    <col min="7425" max="7425" width="13.73046875" style="2" customWidth="1"/>
    <col min="7426" max="7426" width="15.3984375" style="2" customWidth="1"/>
    <col min="7427" max="7427" width="13" style="2" customWidth="1"/>
    <col min="7428" max="7428" width="12.1328125" style="2" bestFit="1" customWidth="1"/>
    <col min="7429" max="7429" width="12.265625" style="2" customWidth="1"/>
    <col min="7430" max="7430" width="15.1328125" style="2" customWidth="1"/>
    <col min="7431" max="7431" width="11.59765625" style="2" customWidth="1"/>
    <col min="7432" max="7432" width="11" style="2" customWidth="1"/>
    <col min="7433" max="7433" width="12.73046875" style="2" customWidth="1"/>
    <col min="7434" max="7434" width="10.59765625" style="2" customWidth="1"/>
    <col min="7435" max="7680" width="9.06640625" style="2"/>
    <col min="7681" max="7681" width="13.73046875" style="2" customWidth="1"/>
    <col min="7682" max="7682" width="15.3984375" style="2" customWidth="1"/>
    <col min="7683" max="7683" width="13" style="2" customWidth="1"/>
    <col min="7684" max="7684" width="12.1328125" style="2" bestFit="1" customWidth="1"/>
    <col min="7685" max="7685" width="12.265625" style="2" customWidth="1"/>
    <col min="7686" max="7686" width="15.1328125" style="2" customWidth="1"/>
    <col min="7687" max="7687" width="11.59765625" style="2" customWidth="1"/>
    <col min="7688" max="7688" width="11" style="2" customWidth="1"/>
    <col min="7689" max="7689" width="12.73046875" style="2" customWidth="1"/>
    <col min="7690" max="7690" width="10.59765625" style="2" customWidth="1"/>
    <col min="7691" max="7936" width="9.06640625" style="2"/>
    <col min="7937" max="7937" width="13.73046875" style="2" customWidth="1"/>
    <col min="7938" max="7938" width="15.3984375" style="2" customWidth="1"/>
    <col min="7939" max="7939" width="13" style="2" customWidth="1"/>
    <col min="7940" max="7940" width="12.1328125" style="2" bestFit="1" customWidth="1"/>
    <col min="7941" max="7941" width="12.265625" style="2" customWidth="1"/>
    <col min="7942" max="7942" width="15.1328125" style="2" customWidth="1"/>
    <col min="7943" max="7943" width="11.59765625" style="2" customWidth="1"/>
    <col min="7944" max="7944" width="11" style="2" customWidth="1"/>
    <col min="7945" max="7945" width="12.73046875" style="2" customWidth="1"/>
    <col min="7946" max="7946" width="10.59765625" style="2" customWidth="1"/>
    <col min="7947" max="8192" width="9.06640625" style="2"/>
    <col min="8193" max="8193" width="13.73046875" style="2" customWidth="1"/>
    <col min="8194" max="8194" width="15.3984375" style="2" customWidth="1"/>
    <col min="8195" max="8195" width="13" style="2" customWidth="1"/>
    <col min="8196" max="8196" width="12.1328125" style="2" bestFit="1" customWidth="1"/>
    <col min="8197" max="8197" width="12.265625" style="2" customWidth="1"/>
    <col min="8198" max="8198" width="15.1328125" style="2" customWidth="1"/>
    <col min="8199" max="8199" width="11.59765625" style="2" customWidth="1"/>
    <col min="8200" max="8200" width="11" style="2" customWidth="1"/>
    <col min="8201" max="8201" width="12.73046875" style="2" customWidth="1"/>
    <col min="8202" max="8202" width="10.59765625" style="2" customWidth="1"/>
    <col min="8203" max="8448" width="9.06640625" style="2"/>
    <col min="8449" max="8449" width="13.73046875" style="2" customWidth="1"/>
    <col min="8450" max="8450" width="15.3984375" style="2" customWidth="1"/>
    <col min="8451" max="8451" width="13" style="2" customWidth="1"/>
    <col min="8452" max="8452" width="12.1328125" style="2" bestFit="1" customWidth="1"/>
    <col min="8453" max="8453" width="12.265625" style="2" customWidth="1"/>
    <col min="8454" max="8454" width="15.1328125" style="2" customWidth="1"/>
    <col min="8455" max="8455" width="11.59765625" style="2" customWidth="1"/>
    <col min="8456" max="8456" width="11" style="2" customWidth="1"/>
    <col min="8457" max="8457" width="12.73046875" style="2" customWidth="1"/>
    <col min="8458" max="8458" width="10.59765625" style="2" customWidth="1"/>
    <col min="8459" max="8704" width="9.06640625" style="2"/>
    <col min="8705" max="8705" width="13.73046875" style="2" customWidth="1"/>
    <col min="8706" max="8706" width="15.3984375" style="2" customWidth="1"/>
    <col min="8707" max="8707" width="13" style="2" customWidth="1"/>
    <col min="8708" max="8708" width="12.1328125" style="2" bestFit="1" customWidth="1"/>
    <col min="8709" max="8709" width="12.265625" style="2" customWidth="1"/>
    <col min="8710" max="8710" width="15.1328125" style="2" customWidth="1"/>
    <col min="8711" max="8711" width="11.59765625" style="2" customWidth="1"/>
    <col min="8712" max="8712" width="11" style="2" customWidth="1"/>
    <col min="8713" max="8713" width="12.73046875" style="2" customWidth="1"/>
    <col min="8714" max="8714" width="10.59765625" style="2" customWidth="1"/>
    <col min="8715" max="8960" width="9.06640625" style="2"/>
    <col min="8961" max="8961" width="13.73046875" style="2" customWidth="1"/>
    <col min="8962" max="8962" width="15.3984375" style="2" customWidth="1"/>
    <col min="8963" max="8963" width="13" style="2" customWidth="1"/>
    <col min="8964" max="8964" width="12.1328125" style="2" bestFit="1" customWidth="1"/>
    <col min="8965" max="8965" width="12.265625" style="2" customWidth="1"/>
    <col min="8966" max="8966" width="15.1328125" style="2" customWidth="1"/>
    <col min="8967" max="8967" width="11.59765625" style="2" customWidth="1"/>
    <col min="8968" max="8968" width="11" style="2" customWidth="1"/>
    <col min="8969" max="8969" width="12.73046875" style="2" customWidth="1"/>
    <col min="8970" max="8970" width="10.59765625" style="2" customWidth="1"/>
    <col min="8971" max="9216" width="9.06640625" style="2"/>
    <col min="9217" max="9217" width="13.73046875" style="2" customWidth="1"/>
    <col min="9218" max="9218" width="15.3984375" style="2" customWidth="1"/>
    <col min="9219" max="9219" width="13" style="2" customWidth="1"/>
    <col min="9220" max="9220" width="12.1328125" style="2" bestFit="1" customWidth="1"/>
    <col min="9221" max="9221" width="12.265625" style="2" customWidth="1"/>
    <col min="9222" max="9222" width="15.1328125" style="2" customWidth="1"/>
    <col min="9223" max="9223" width="11.59765625" style="2" customWidth="1"/>
    <col min="9224" max="9224" width="11" style="2" customWidth="1"/>
    <col min="9225" max="9225" width="12.73046875" style="2" customWidth="1"/>
    <col min="9226" max="9226" width="10.59765625" style="2" customWidth="1"/>
    <col min="9227" max="9472" width="9.06640625" style="2"/>
    <col min="9473" max="9473" width="13.73046875" style="2" customWidth="1"/>
    <col min="9474" max="9474" width="15.3984375" style="2" customWidth="1"/>
    <col min="9475" max="9475" width="13" style="2" customWidth="1"/>
    <col min="9476" max="9476" width="12.1328125" style="2" bestFit="1" customWidth="1"/>
    <col min="9477" max="9477" width="12.265625" style="2" customWidth="1"/>
    <col min="9478" max="9478" width="15.1328125" style="2" customWidth="1"/>
    <col min="9479" max="9479" width="11.59765625" style="2" customWidth="1"/>
    <col min="9480" max="9480" width="11" style="2" customWidth="1"/>
    <col min="9481" max="9481" width="12.73046875" style="2" customWidth="1"/>
    <col min="9482" max="9482" width="10.59765625" style="2" customWidth="1"/>
    <col min="9483" max="9728" width="9.06640625" style="2"/>
    <col min="9729" max="9729" width="13.73046875" style="2" customWidth="1"/>
    <col min="9730" max="9730" width="15.3984375" style="2" customWidth="1"/>
    <col min="9731" max="9731" width="13" style="2" customWidth="1"/>
    <col min="9732" max="9732" width="12.1328125" style="2" bestFit="1" customWidth="1"/>
    <col min="9733" max="9733" width="12.265625" style="2" customWidth="1"/>
    <col min="9734" max="9734" width="15.1328125" style="2" customWidth="1"/>
    <col min="9735" max="9735" width="11.59765625" style="2" customWidth="1"/>
    <col min="9736" max="9736" width="11" style="2" customWidth="1"/>
    <col min="9737" max="9737" width="12.73046875" style="2" customWidth="1"/>
    <col min="9738" max="9738" width="10.59765625" style="2" customWidth="1"/>
    <col min="9739" max="9984" width="9.06640625" style="2"/>
    <col min="9985" max="9985" width="13.73046875" style="2" customWidth="1"/>
    <col min="9986" max="9986" width="15.3984375" style="2" customWidth="1"/>
    <col min="9987" max="9987" width="13" style="2" customWidth="1"/>
    <col min="9988" max="9988" width="12.1328125" style="2" bestFit="1" customWidth="1"/>
    <col min="9989" max="9989" width="12.265625" style="2" customWidth="1"/>
    <col min="9990" max="9990" width="15.1328125" style="2" customWidth="1"/>
    <col min="9991" max="9991" width="11.59765625" style="2" customWidth="1"/>
    <col min="9992" max="9992" width="11" style="2" customWidth="1"/>
    <col min="9993" max="9993" width="12.73046875" style="2" customWidth="1"/>
    <col min="9994" max="9994" width="10.59765625" style="2" customWidth="1"/>
    <col min="9995" max="10240" width="9.06640625" style="2"/>
    <col min="10241" max="10241" width="13.73046875" style="2" customWidth="1"/>
    <col min="10242" max="10242" width="15.3984375" style="2" customWidth="1"/>
    <col min="10243" max="10243" width="13" style="2" customWidth="1"/>
    <col min="10244" max="10244" width="12.1328125" style="2" bestFit="1" customWidth="1"/>
    <col min="10245" max="10245" width="12.265625" style="2" customWidth="1"/>
    <col min="10246" max="10246" width="15.1328125" style="2" customWidth="1"/>
    <col min="10247" max="10247" width="11.59765625" style="2" customWidth="1"/>
    <col min="10248" max="10248" width="11" style="2" customWidth="1"/>
    <col min="10249" max="10249" width="12.73046875" style="2" customWidth="1"/>
    <col min="10250" max="10250" width="10.59765625" style="2" customWidth="1"/>
    <col min="10251" max="10496" width="9.06640625" style="2"/>
    <col min="10497" max="10497" width="13.73046875" style="2" customWidth="1"/>
    <col min="10498" max="10498" width="15.3984375" style="2" customWidth="1"/>
    <col min="10499" max="10499" width="13" style="2" customWidth="1"/>
    <col min="10500" max="10500" width="12.1328125" style="2" bestFit="1" customWidth="1"/>
    <col min="10501" max="10501" width="12.265625" style="2" customWidth="1"/>
    <col min="10502" max="10502" width="15.1328125" style="2" customWidth="1"/>
    <col min="10503" max="10503" width="11.59765625" style="2" customWidth="1"/>
    <col min="10504" max="10504" width="11" style="2" customWidth="1"/>
    <col min="10505" max="10505" width="12.73046875" style="2" customWidth="1"/>
    <col min="10506" max="10506" width="10.59765625" style="2" customWidth="1"/>
    <col min="10507" max="10752" width="9.06640625" style="2"/>
    <col min="10753" max="10753" width="13.73046875" style="2" customWidth="1"/>
    <col min="10754" max="10754" width="15.3984375" style="2" customWidth="1"/>
    <col min="10755" max="10755" width="13" style="2" customWidth="1"/>
    <col min="10756" max="10756" width="12.1328125" style="2" bestFit="1" customWidth="1"/>
    <col min="10757" max="10757" width="12.265625" style="2" customWidth="1"/>
    <col min="10758" max="10758" width="15.1328125" style="2" customWidth="1"/>
    <col min="10759" max="10759" width="11.59765625" style="2" customWidth="1"/>
    <col min="10760" max="10760" width="11" style="2" customWidth="1"/>
    <col min="10761" max="10761" width="12.73046875" style="2" customWidth="1"/>
    <col min="10762" max="10762" width="10.59765625" style="2" customWidth="1"/>
    <col min="10763" max="11008" width="9.06640625" style="2"/>
    <col min="11009" max="11009" width="13.73046875" style="2" customWidth="1"/>
    <col min="11010" max="11010" width="15.3984375" style="2" customWidth="1"/>
    <col min="11011" max="11011" width="13" style="2" customWidth="1"/>
    <col min="11012" max="11012" width="12.1328125" style="2" bestFit="1" customWidth="1"/>
    <col min="11013" max="11013" width="12.265625" style="2" customWidth="1"/>
    <col min="11014" max="11014" width="15.1328125" style="2" customWidth="1"/>
    <col min="11015" max="11015" width="11.59765625" style="2" customWidth="1"/>
    <col min="11016" max="11016" width="11" style="2" customWidth="1"/>
    <col min="11017" max="11017" width="12.73046875" style="2" customWidth="1"/>
    <col min="11018" max="11018" width="10.59765625" style="2" customWidth="1"/>
    <col min="11019" max="11264" width="9.06640625" style="2"/>
    <col min="11265" max="11265" width="13.73046875" style="2" customWidth="1"/>
    <col min="11266" max="11266" width="15.3984375" style="2" customWidth="1"/>
    <col min="11267" max="11267" width="13" style="2" customWidth="1"/>
    <col min="11268" max="11268" width="12.1328125" style="2" bestFit="1" customWidth="1"/>
    <col min="11269" max="11269" width="12.265625" style="2" customWidth="1"/>
    <col min="11270" max="11270" width="15.1328125" style="2" customWidth="1"/>
    <col min="11271" max="11271" width="11.59765625" style="2" customWidth="1"/>
    <col min="11272" max="11272" width="11" style="2" customWidth="1"/>
    <col min="11273" max="11273" width="12.73046875" style="2" customWidth="1"/>
    <col min="11274" max="11274" width="10.59765625" style="2" customWidth="1"/>
    <col min="11275" max="11520" width="9.06640625" style="2"/>
    <col min="11521" max="11521" width="13.73046875" style="2" customWidth="1"/>
    <col min="11522" max="11522" width="15.3984375" style="2" customWidth="1"/>
    <col min="11523" max="11523" width="13" style="2" customWidth="1"/>
    <col min="11524" max="11524" width="12.1328125" style="2" bestFit="1" customWidth="1"/>
    <col min="11525" max="11525" width="12.265625" style="2" customWidth="1"/>
    <col min="11526" max="11526" width="15.1328125" style="2" customWidth="1"/>
    <col min="11527" max="11527" width="11.59765625" style="2" customWidth="1"/>
    <col min="11528" max="11528" width="11" style="2" customWidth="1"/>
    <col min="11529" max="11529" width="12.73046875" style="2" customWidth="1"/>
    <col min="11530" max="11530" width="10.59765625" style="2" customWidth="1"/>
    <col min="11531" max="11776" width="9.06640625" style="2"/>
    <col min="11777" max="11777" width="13.73046875" style="2" customWidth="1"/>
    <col min="11778" max="11778" width="15.3984375" style="2" customWidth="1"/>
    <col min="11779" max="11779" width="13" style="2" customWidth="1"/>
    <col min="11780" max="11780" width="12.1328125" style="2" bestFit="1" customWidth="1"/>
    <col min="11781" max="11781" width="12.265625" style="2" customWidth="1"/>
    <col min="11782" max="11782" width="15.1328125" style="2" customWidth="1"/>
    <col min="11783" max="11783" width="11.59765625" style="2" customWidth="1"/>
    <col min="11784" max="11784" width="11" style="2" customWidth="1"/>
    <col min="11785" max="11785" width="12.73046875" style="2" customWidth="1"/>
    <col min="11786" max="11786" width="10.59765625" style="2" customWidth="1"/>
    <col min="11787" max="12032" width="9.06640625" style="2"/>
    <col min="12033" max="12033" width="13.73046875" style="2" customWidth="1"/>
    <col min="12034" max="12034" width="15.3984375" style="2" customWidth="1"/>
    <col min="12035" max="12035" width="13" style="2" customWidth="1"/>
    <col min="12036" max="12036" width="12.1328125" style="2" bestFit="1" customWidth="1"/>
    <col min="12037" max="12037" width="12.265625" style="2" customWidth="1"/>
    <col min="12038" max="12038" width="15.1328125" style="2" customWidth="1"/>
    <col min="12039" max="12039" width="11.59765625" style="2" customWidth="1"/>
    <col min="12040" max="12040" width="11" style="2" customWidth="1"/>
    <col min="12041" max="12041" width="12.73046875" style="2" customWidth="1"/>
    <col min="12042" max="12042" width="10.59765625" style="2" customWidth="1"/>
    <col min="12043" max="12288" width="9.06640625" style="2"/>
    <col min="12289" max="12289" width="13.73046875" style="2" customWidth="1"/>
    <col min="12290" max="12290" width="15.3984375" style="2" customWidth="1"/>
    <col min="12291" max="12291" width="13" style="2" customWidth="1"/>
    <col min="12292" max="12292" width="12.1328125" style="2" bestFit="1" customWidth="1"/>
    <col min="12293" max="12293" width="12.265625" style="2" customWidth="1"/>
    <col min="12294" max="12294" width="15.1328125" style="2" customWidth="1"/>
    <col min="12295" max="12295" width="11.59765625" style="2" customWidth="1"/>
    <col min="12296" max="12296" width="11" style="2" customWidth="1"/>
    <col min="12297" max="12297" width="12.73046875" style="2" customWidth="1"/>
    <col min="12298" max="12298" width="10.59765625" style="2" customWidth="1"/>
    <col min="12299" max="12544" width="9.06640625" style="2"/>
    <col min="12545" max="12545" width="13.73046875" style="2" customWidth="1"/>
    <col min="12546" max="12546" width="15.3984375" style="2" customWidth="1"/>
    <col min="12547" max="12547" width="13" style="2" customWidth="1"/>
    <col min="12548" max="12548" width="12.1328125" style="2" bestFit="1" customWidth="1"/>
    <col min="12549" max="12549" width="12.265625" style="2" customWidth="1"/>
    <col min="12550" max="12550" width="15.1328125" style="2" customWidth="1"/>
    <col min="12551" max="12551" width="11.59765625" style="2" customWidth="1"/>
    <col min="12552" max="12552" width="11" style="2" customWidth="1"/>
    <col min="12553" max="12553" width="12.73046875" style="2" customWidth="1"/>
    <col min="12554" max="12554" width="10.59765625" style="2" customWidth="1"/>
    <col min="12555" max="12800" width="9.06640625" style="2"/>
    <col min="12801" max="12801" width="13.73046875" style="2" customWidth="1"/>
    <col min="12802" max="12802" width="15.3984375" style="2" customWidth="1"/>
    <col min="12803" max="12803" width="13" style="2" customWidth="1"/>
    <col min="12804" max="12804" width="12.1328125" style="2" bestFit="1" customWidth="1"/>
    <col min="12805" max="12805" width="12.265625" style="2" customWidth="1"/>
    <col min="12806" max="12806" width="15.1328125" style="2" customWidth="1"/>
    <col min="12807" max="12807" width="11.59765625" style="2" customWidth="1"/>
    <col min="12808" max="12808" width="11" style="2" customWidth="1"/>
    <col min="12809" max="12809" width="12.73046875" style="2" customWidth="1"/>
    <col min="12810" max="12810" width="10.59765625" style="2" customWidth="1"/>
    <col min="12811" max="13056" width="9.06640625" style="2"/>
    <col min="13057" max="13057" width="13.73046875" style="2" customWidth="1"/>
    <col min="13058" max="13058" width="15.3984375" style="2" customWidth="1"/>
    <col min="13059" max="13059" width="13" style="2" customWidth="1"/>
    <col min="13060" max="13060" width="12.1328125" style="2" bestFit="1" customWidth="1"/>
    <col min="13061" max="13061" width="12.265625" style="2" customWidth="1"/>
    <col min="13062" max="13062" width="15.1328125" style="2" customWidth="1"/>
    <col min="13063" max="13063" width="11.59765625" style="2" customWidth="1"/>
    <col min="13064" max="13064" width="11" style="2" customWidth="1"/>
    <col min="13065" max="13065" width="12.73046875" style="2" customWidth="1"/>
    <col min="13066" max="13066" width="10.59765625" style="2" customWidth="1"/>
    <col min="13067" max="13312" width="9.06640625" style="2"/>
    <col min="13313" max="13313" width="13.73046875" style="2" customWidth="1"/>
    <col min="13314" max="13314" width="15.3984375" style="2" customWidth="1"/>
    <col min="13315" max="13315" width="13" style="2" customWidth="1"/>
    <col min="13316" max="13316" width="12.1328125" style="2" bestFit="1" customWidth="1"/>
    <col min="13317" max="13317" width="12.265625" style="2" customWidth="1"/>
    <col min="13318" max="13318" width="15.1328125" style="2" customWidth="1"/>
    <col min="13319" max="13319" width="11.59765625" style="2" customWidth="1"/>
    <col min="13320" max="13320" width="11" style="2" customWidth="1"/>
    <col min="13321" max="13321" width="12.73046875" style="2" customWidth="1"/>
    <col min="13322" max="13322" width="10.59765625" style="2" customWidth="1"/>
    <col min="13323" max="13568" width="9.06640625" style="2"/>
    <col min="13569" max="13569" width="13.73046875" style="2" customWidth="1"/>
    <col min="13570" max="13570" width="15.3984375" style="2" customWidth="1"/>
    <col min="13571" max="13571" width="13" style="2" customWidth="1"/>
    <col min="13572" max="13572" width="12.1328125" style="2" bestFit="1" customWidth="1"/>
    <col min="13573" max="13573" width="12.265625" style="2" customWidth="1"/>
    <col min="13574" max="13574" width="15.1328125" style="2" customWidth="1"/>
    <col min="13575" max="13575" width="11.59765625" style="2" customWidth="1"/>
    <col min="13576" max="13576" width="11" style="2" customWidth="1"/>
    <col min="13577" max="13577" width="12.73046875" style="2" customWidth="1"/>
    <col min="13578" max="13578" width="10.59765625" style="2" customWidth="1"/>
    <col min="13579" max="13824" width="9.06640625" style="2"/>
    <col min="13825" max="13825" width="13.73046875" style="2" customWidth="1"/>
    <col min="13826" max="13826" width="15.3984375" style="2" customWidth="1"/>
    <col min="13827" max="13827" width="13" style="2" customWidth="1"/>
    <col min="13828" max="13828" width="12.1328125" style="2" bestFit="1" customWidth="1"/>
    <col min="13829" max="13829" width="12.265625" style="2" customWidth="1"/>
    <col min="13830" max="13830" width="15.1328125" style="2" customWidth="1"/>
    <col min="13831" max="13831" width="11.59765625" style="2" customWidth="1"/>
    <col min="13832" max="13832" width="11" style="2" customWidth="1"/>
    <col min="13833" max="13833" width="12.73046875" style="2" customWidth="1"/>
    <col min="13834" max="13834" width="10.59765625" style="2" customWidth="1"/>
    <col min="13835" max="14080" width="9.06640625" style="2"/>
    <col min="14081" max="14081" width="13.73046875" style="2" customWidth="1"/>
    <col min="14082" max="14082" width="15.3984375" style="2" customWidth="1"/>
    <col min="14083" max="14083" width="13" style="2" customWidth="1"/>
    <col min="14084" max="14084" width="12.1328125" style="2" bestFit="1" customWidth="1"/>
    <col min="14085" max="14085" width="12.265625" style="2" customWidth="1"/>
    <col min="14086" max="14086" width="15.1328125" style="2" customWidth="1"/>
    <col min="14087" max="14087" width="11.59765625" style="2" customWidth="1"/>
    <col min="14088" max="14088" width="11" style="2" customWidth="1"/>
    <col min="14089" max="14089" width="12.73046875" style="2" customWidth="1"/>
    <col min="14090" max="14090" width="10.59765625" style="2" customWidth="1"/>
    <col min="14091" max="14336" width="9.06640625" style="2"/>
    <col min="14337" max="14337" width="13.73046875" style="2" customWidth="1"/>
    <col min="14338" max="14338" width="15.3984375" style="2" customWidth="1"/>
    <col min="14339" max="14339" width="13" style="2" customWidth="1"/>
    <col min="14340" max="14340" width="12.1328125" style="2" bestFit="1" customWidth="1"/>
    <col min="14341" max="14341" width="12.265625" style="2" customWidth="1"/>
    <col min="14342" max="14342" width="15.1328125" style="2" customWidth="1"/>
    <col min="14343" max="14343" width="11.59765625" style="2" customWidth="1"/>
    <col min="14344" max="14344" width="11" style="2" customWidth="1"/>
    <col min="14345" max="14345" width="12.73046875" style="2" customWidth="1"/>
    <col min="14346" max="14346" width="10.59765625" style="2" customWidth="1"/>
    <col min="14347" max="14592" width="9.06640625" style="2"/>
    <col min="14593" max="14593" width="13.73046875" style="2" customWidth="1"/>
    <col min="14594" max="14594" width="15.3984375" style="2" customWidth="1"/>
    <col min="14595" max="14595" width="13" style="2" customWidth="1"/>
    <col min="14596" max="14596" width="12.1328125" style="2" bestFit="1" customWidth="1"/>
    <col min="14597" max="14597" width="12.265625" style="2" customWidth="1"/>
    <col min="14598" max="14598" width="15.1328125" style="2" customWidth="1"/>
    <col min="14599" max="14599" width="11.59765625" style="2" customWidth="1"/>
    <col min="14600" max="14600" width="11" style="2" customWidth="1"/>
    <col min="14601" max="14601" width="12.73046875" style="2" customWidth="1"/>
    <col min="14602" max="14602" width="10.59765625" style="2" customWidth="1"/>
    <col min="14603" max="14848" width="9.06640625" style="2"/>
    <col min="14849" max="14849" width="13.73046875" style="2" customWidth="1"/>
    <col min="14850" max="14850" width="15.3984375" style="2" customWidth="1"/>
    <col min="14851" max="14851" width="13" style="2" customWidth="1"/>
    <col min="14852" max="14852" width="12.1328125" style="2" bestFit="1" customWidth="1"/>
    <col min="14853" max="14853" width="12.265625" style="2" customWidth="1"/>
    <col min="14854" max="14854" width="15.1328125" style="2" customWidth="1"/>
    <col min="14855" max="14855" width="11.59765625" style="2" customWidth="1"/>
    <col min="14856" max="14856" width="11" style="2" customWidth="1"/>
    <col min="14857" max="14857" width="12.73046875" style="2" customWidth="1"/>
    <col min="14858" max="14858" width="10.59765625" style="2" customWidth="1"/>
    <col min="14859" max="15104" width="9.06640625" style="2"/>
    <col min="15105" max="15105" width="13.73046875" style="2" customWidth="1"/>
    <col min="15106" max="15106" width="15.3984375" style="2" customWidth="1"/>
    <col min="15107" max="15107" width="13" style="2" customWidth="1"/>
    <col min="15108" max="15108" width="12.1328125" style="2" bestFit="1" customWidth="1"/>
    <col min="15109" max="15109" width="12.265625" style="2" customWidth="1"/>
    <col min="15110" max="15110" width="15.1328125" style="2" customWidth="1"/>
    <col min="15111" max="15111" width="11.59765625" style="2" customWidth="1"/>
    <col min="15112" max="15112" width="11" style="2" customWidth="1"/>
    <col min="15113" max="15113" width="12.73046875" style="2" customWidth="1"/>
    <col min="15114" max="15114" width="10.59765625" style="2" customWidth="1"/>
    <col min="15115" max="15360" width="9.06640625" style="2"/>
    <col min="15361" max="15361" width="13.73046875" style="2" customWidth="1"/>
    <col min="15362" max="15362" width="15.3984375" style="2" customWidth="1"/>
    <col min="15363" max="15363" width="13" style="2" customWidth="1"/>
    <col min="15364" max="15364" width="12.1328125" style="2" bestFit="1" customWidth="1"/>
    <col min="15365" max="15365" width="12.265625" style="2" customWidth="1"/>
    <col min="15366" max="15366" width="15.1328125" style="2" customWidth="1"/>
    <col min="15367" max="15367" width="11.59765625" style="2" customWidth="1"/>
    <col min="15368" max="15368" width="11" style="2" customWidth="1"/>
    <col min="15369" max="15369" width="12.73046875" style="2" customWidth="1"/>
    <col min="15370" max="15370" width="10.59765625" style="2" customWidth="1"/>
    <col min="15371" max="15616" width="9.06640625" style="2"/>
    <col min="15617" max="15617" width="13.73046875" style="2" customWidth="1"/>
    <col min="15618" max="15618" width="15.3984375" style="2" customWidth="1"/>
    <col min="15619" max="15619" width="13" style="2" customWidth="1"/>
    <col min="15620" max="15620" width="12.1328125" style="2" bestFit="1" customWidth="1"/>
    <col min="15621" max="15621" width="12.265625" style="2" customWidth="1"/>
    <col min="15622" max="15622" width="15.1328125" style="2" customWidth="1"/>
    <col min="15623" max="15623" width="11.59765625" style="2" customWidth="1"/>
    <col min="15624" max="15624" width="11" style="2" customWidth="1"/>
    <col min="15625" max="15625" width="12.73046875" style="2" customWidth="1"/>
    <col min="15626" max="15626" width="10.59765625" style="2" customWidth="1"/>
    <col min="15627" max="15872" width="9.06640625" style="2"/>
    <col min="15873" max="15873" width="13.73046875" style="2" customWidth="1"/>
    <col min="15874" max="15874" width="15.3984375" style="2" customWidth="1"/>
    <col min="15875" max="15875" width="13" style="2" customWidth="1"/>
    <col min="15876" max="15876" width="12.1328125" style="2" bestFit="1" customWidth="1"/>
    <col min="15877" max="15877" width="12.265625" style="2" customWidth="1"/>
    <col min="15878" max="15878" width="15.1328125" style="2" customWidth="1"/>
    <col min="15879" max="15879" width="11.59765625" style="2" customWidth="1"/>
    <col min="15880" max="15880" width="11" style="2" customWidth="1"/>
    <col min="15881" max="15881" width="12.73046875" style="2" customWidth="1"/>
    <col min="15882" max="15882" width="10.59765625" style="2" customWidth="1"/>
    <col min="15883" max="16128" width="9.06640625" style="2"/>
    <col min="16129" max="16129" width="13.73046875" style="2" customWidth="1"/>
    <col min="16130" max="16130" width="15.3984375" style="2" customWidth="1"/>
    <col min="16131" max="16131" width="13" style="2" customWidth="1"/>
    <col min="16132" max="16132" width="12.1328125" style="2" bestFit="1" customWidth="1"/>
    <col min="16133" max="16133" width="12.265625" style="2" customWidth="1"/>
    <col min="16134" max="16134" width="15.1328125" style="2" customWidth="1"/>
    <col min="16135" max="16135" width="11.59765625" style="2" customWidth="1"/>
    <col min="16136" max="16136" width="11" style="2" customWidth="1"/>
    <col min="16137" max="16137" width="12.73046875" style="2" customWidth="1"/>
    <col min="16138" max="16138" width="10.59765625" style="2" customWidth="1"/>
    <col min="16139" max="16384" width="9.06640625" style="2"/>
  </cols>
  <sheetData>
    <row r="1" spans="1:12" ht="14.25" x14ac:dyDescent="0.45">
      <c r="C1" s="15" t="s">
        <v>143</v>
      </c>
      <c r="F1"/>
      <c r="K1" s="49"/>
    </row>
    <row r="2" spans="1:12" ht="20.65" customHeight="1" x14ac:dyDescent="0.6">
      <c r="A2" s="3" t="s">
        <v>239</v>
      </c>
      <c r="K2" s="50"/>
    </row>
    <row r="3" spans="1:12" ht="52.5" x14ac:dyDescent="0.35">
      <c r="A3" s="5" t="s">
        <v>84</v>
      </c>
      <c r="B3" s="5" t="s">
        <v>85</v>
      </c>
      <c r="C3" s="5" t="s">
        <v>86</v>
      </c>
      <c r="D3" s="5" t="s">
        <v>92</v>
      </c>
      <c r="E3" s="5" t="s">
        <v>140</v>
      </c>
      <c r="F3" s="5" t="s">
        <v>141</v>
      </c>
      <c r="G3" s="5" t="s">
        <v>89</v>
      </c>
      <c r="H3" s="5" t="s">
        <v>90</v>
      </c>
      <c r="I3" s="5" t="s">
        <v>117</v>
      </c>
      <c r="J3" s="5" t="s">
        <v>142</v>
      </c>
      <c r="K3" s="5" t="s">
        <v>88</v>
      </c>
      <c r="L3" s="5" t="s">
        <v>139</v>
      </c>
    </row>
    <row r="4" spans="1:12" ht="14.25" x14ac:dyDescent="0.45">
      <c r="A4" s="17">
        <f>IF(tblTally!B2="","",tblTally!B2)</f>
        <v>46054</v>
      </c>
      <c r="B4" s="13">
        <f>IF(tblTally!B2="","",tblTally!C2+tblTally!D2)</f>
        <v>4006.8599999999997</v>
      </c>
      <c r="C4" s="13">
        <f>IF(tblTally!C2="","",tblTally!C2)</f>
        <v>1264.28</v>
      </c>
      <c r="D4" s="18">
        <f>IF(C4="","",C4/B4)</f>
        <v>0.31552886799139479</v>
      </c>
      <c r="E4" s="13" t="str">
        <f>IF(tblTally!I2=0,"",tblTally!I2+tblTally!AD2)</f>
        <v/>
      </c>
      <c r="F4" s="13" t="str">
        <f>IF(E4="","",E4+tblTally!AZ2)</f>
        <v/>
      </c>
      <c r="G4" s="18">
        <f>IF(tblTally!E2="","",tblTally!E2/100)</f>
        <v>0.33</v>
      </c>
      <c r="H4" s="18">
        <f>IF(G4="","",G4)</f>
        <v>0.33</v>
      </c>
      <c r="I4" s="18">
        <f>ModelParameters!Intercept+ModelParameters!STHoffset+((B4-ModelParameters!MeanFlow)/ModelParameters!SDFlow)*ModelParameters!FlowSlope+((D4-ModelParameters!MeanDiversion)/ModelParameters!SDDiversion)*ModelParameters!DiversionSlope</f>
        <v>-0.37777866566465806</v>
      </c>
      <c r="J4" s="18">
        <f>IF(D4=0,0,EXP(I4)/(1+EXP(I4)))</f>
        <v>0.40666276741856799</v>
      </c>
      <c r="K4" s="21">
        <f t="shared" ref="K4" si="0">1/(1+EXP(-(CSurvB011+CSurvB111*(A4 -DATEVALUE("1/1/"&amp;TEXT(A4,"yy"))+1)+CSurvB211*(C4+132))))*SurvHeadgateSpCk</f>
        <v>0.80905203328347408</v>
      </c>
      <c r="L4" s="13" t="str">
        <f t="shared" ref="L4" si="1">IF(F4="","",ROUND(F4/H4/K4/J4,0))</f>
        <v/>
      </c>
    </row>
    <row r="5" spans="1:12" ht="14.25" x14ac:dyDescent="0.45">
      <c r="A5" s="17">
        <f>IF(tblTally!B3="","",tblTally!B3)</f>
        <v>46055</v>
      </c>
      <c r="B5" s="13">
        <f>IF(tblTally!B3="","",tblTally!C3+tblTally!D3)</f>
        <v>3916.9100000000003</v>
      </c>
      <c r="C5" s="13">
        <f>IF(tblTally!C3="","",tblTally!C3)</f>
        <v>1364.63</v>
      </c>
      <c r="D5" s="18">
        <f t="shared" ref="D5:D68" si="2">IF(C5="","",C5/B5)</f>
        <v>0.34839452527630199</v>
      </c>
      <c r="E5" s="13" t="str">
        <f>IF(tblTally!I3=0,"",tblTally!I3+tblTally!AD3)</f>
        <v/>
      </c>
      <c r="F5" s="13" t="str">
        <f>IF(E5="","",E5+tblTally!AZ3)</f>
        <v/>
      </c>
      <c r="G5" s="18">
        <f>IF(tblTally!E3="","",tblTally!E3/100)</f>
        <v>0.33</v>
      </c>
      <c r="H5" s="18">
        <f t="shared" ref="H5:H68" si="3">IF(G5="","",G5)</f>
        <v>0.33</v>
      </c>
      <c r="I5" s="18">
        <f>ModelParameters!Intercept+ModelParameters!STHoffset+((B5-ModelParameters!MeanFlow)/ModelParameters!SDFlow)*ModelParameters!FlowSlope+((D5-ModelParameters!MeanDiversion)/ModelParameters!SDDiversion)*ModelParameters!DiversionSlope</f>
        <v>-9.1670608473674753E-2</v>
      </c>
      <c r="J5" s="18">
        <f t="shared" ref="J5:J68" si="4">IF(D5=0,0,EXP(I5)/(1+EXP(I5)))</f>
        <v>0.4770983834478999</v>
      </c>
      <c r="K5" s="21">
        <f t="shared" ref="K5:K68" si="5">1/(1+EXP(-(CSurvB011+CSurvB111*(A5 -DATEVALUE("1/1/"&amp;TEXT(A5,"yy"))+1)+CSurvB211*(C5+132))))*SurvHeadgateSpCk</f>
        <v>0.81222872956122527</v>
      </c>
      <c r="L5" s="13" t="str">
        <f t="shared" ref="L5:L68" si="6">IF(F5="","",ROUND(F5/H5/K5/J5,0))</f>
        <v/>
      </c>
    </row>
    <row r="6" spans="1:12" ht="14.25" x14ac:dyDescent="0.45">
      <c r="A6" s="17">
        <f>IF(tblTally!B4="","",tblTally!B4)</f>
        <v>46056</v>
      </c>
      <c r="B6" s="13">
        <f>IF(tblTally!B4="","",tblTally!C4+tblTally!D4)</f>
        <v>4000.07</v>
      </c>
      <c r="C6" s="13">
        <f>IF(tblTally!C4="","",tblTally!C4)</f>
        <v>1429.04</v>
      </c>
      <c r="D6" s="18">
        <f t="shared" si="2"/>
        <v>0.35725374805940896</v>
      </c>
      <c r="E6" s="13">
        <f>IF(tblTally!I4=0,"",tblTally!I4+tblTally!AD4)</f>
        <v>1</v>
      </c>
      <c r="F6" s="13">
        <f>IF(E6="","",E6+tblTally!AZ4)</f>
        <v>1</v>
      </c>
      <c r="G6" s="18">
        <f>IF(tblTally!E4="","",tblTally!E4/100)</f>
        <v>0.33</v>
      </c>
      <c r="H6" s="18">
        <f t="shared" si="3"/>
        <v>0.33</v>
      </c>
      <c r="I6" s="18">
        <f>ModelParameters!Intercept+ModelParameters!STHoffset+((B6-ModelParameters!MeanFlow)/ModelParameters!SDFlow)*ModelParameters!FlowSlope+((D6-ModelParameters!MeanDiversion)/ModelParameters!SDDiversion)*ModelParameters!DiversionSlope</f>
        <v>-4.0669546327118056E-2</v>
      </c>
      <c r="J6" s="18">
        <f t="shared" si="4"/>
        <v>0.48983401460141346</v>
      </c>
      <c r="K6" s="21">
        <f t="shared" si="5"/>
        <v>0.81399902989420514</v>
      </c>
      <c r="L6" s="13">
        <f t="shared" si="6"/>
        <v>8</v>
      </c>
    </row>
    <row r="7" spans="1:12" ht="14.25" x14ac:dyDescent="0.45">
      <c r="A7" s="17">
        <f>IF(tblTally!B5="","",tblTally!B5)</f>
        <v>46057</v>
      </c>
      <c r="B7" s="13">
        <f>IF(tblTally!B5="","",tblTally!C5+tblTally!D5)</f>
        <v>4385.8599999999997</v>
      </c>
      <c r="C7" s="13">
        <f>IF(tblTally!C5="","",tblTally!C5)</f>
        <v>1439.39</v>
      </c>
      <c r="D7" s="18">
        <f t="shared" si="2"/>
        <v>0.32818877027538501</v>
      </c>
      <c r="E7" s="13">
        <f>IF(tblTally!I5=0,"",tblTally!I5+tblTally!AD5)</f>
        <v>2</v>
      </c>
      <c r="F7" s="13">
        <f>IF(E7="","",E7+tblTally!AZ5)</f>
        <v>2</v>
      </c>
      <c r="G7" s="18">
        <f>IF(tblTally!E5="","",tblTally!E5/100)</f>
        <v>0.33</v>
      </c>
      <c r="H7" s="18">
        <f t="shared" si="3"/>
        <v>0.33</v>
      </c>
      <c r="I7" s="18">
        <f>ModelParameters!Intercept+ModelParameters!STHoffset+((B7-ModelParameters!MeanFlow)/ModelParameters!SDFlow)*ModelParameters!FlowSlope+((D7-ModelParameters!MeanDiversion)/ModelParameters!SDDiversion)*ModelParameters!DiversionSlope</f>
        <v>-0.36817076976903895</v>
      </c>
      <c r="J7" s="18">
        <f t="shared" si="4"/>
        <v>0.40898310191757914</v>
      </c>
      <c r="K7" s="21">
        <f t="shared" si="5"/>
        <v>0.81385865531037727</v>
      </c>
      <c r="L7" s="13">
        <f t="shared" si="6"/>
        <v>18</v>
      </c>
    </row>
    <row r="8" spans="1:12" ht="14.25" x14ac:dyDescent="0.45">
      <c r="A8" s="17">
        <f>IF(tblTally!B6="","",tblTally!B6)</f>
        <v>46058</v>
      </c>
      <c r="B8" s="13">
        <f>IF(tblTally!B6="","",tblTally!C6+tblTally!D6)</f>
        <v>4654.37</v>
      </c>
      <c r="C8" s="13">
        <f>IF(tblTally!C6="","",tblTally!C6)</f>
        <v>1446.59</v>
      </c>
      <c r="D8" s="18">
        <f t="shared" si="2"/>
        <v>0.31080253611122449</v>
      </c>
      <c r="E8" s="13" t="str">
        <f>IF(tblTally!I6=0,"",tblTally!I6+tblTally!AD6)</f>
        <v/>
      </c>
      <c r="F8" s="13" t="str">
        <f>IF(E8="","",E8+tblTally!AZ6)</f>
        <v/>
      </c>
      <c r="G8" s="18">
        <f>IF(tblTally!E6="","",tblTally!E6/100)</f>
        <v>0.33</v>
      </c>
      <c r="H8" s="18">
        <f t="shared" si="3"/>
        <v>0.33</v>
      </c>
      <c r="I8" s="18">
        <f>ModelParameters!Intercept+ModelParameters!STHoffset+((B8-ModelParameters!MeanFlow)/ModelParameters!SDFlow)*ModelParameters!FlowSlope+((D8-ModelParameters!MeanDiversion)/ModelParameters!SDDiversion)*ModelParameters!DiversionSlope</f>
        <v>-0.57325471781096615</v>
      </c>
      <c r="J8" s="18">
        <f t="shared" si="4"/>
        <v>0.36048615539317436</v>
      </c>
      <c r="K8" s="21">
        <f t="shared" si="5"/>
        <v>0.81360755942983631</v>
      </c>
      <c r="L8" s="13" t="str">
        <f t="shared" si="6"/>
        <v/>
      </c>
    </row>
    <row r="9" spans="1:12" ht="14.25" x14ac:dyDescent="0.45">
      <c r="A9" s="17">
        <f>IF(tblTally!B7="","",tblTally!B7)</f>
        <v>46059</v>
      </c>
      <c r="B9" s="13">
        <f>IF(tblTally!B7="","",tblTally!C7+tblTally!D7)</f>
        <v>4827.96</v>
      </c>
      <c r="C9" s="13">
        <f>IF(tblTally!C7="","",tblTally!C7)</f>
        <v>1453.85</v>
      </c>
      <c r="D9" s="18">
        <f t="shared" si="2"/>
        <v>0.30113132668870496</v>
      </c>
      <c r="E9" s="13">
        <f>IF(tblTally!I7=0,"",tblTally!I7+tblTally!AD7)</f>
        <v>1</v>
      </c>
      <c r="F9" s="13">
        <f>IF(E9="","",E9+tblTally!AZ7)</f>
        <v>1</v>
      </c>
      <c r="G9" s="18">
        <f>IF(tblTally!E7="","",tblTally!E7/100)</f>
        <v>0.33</v>
      </c>
      <c r="H9" s="18">
        <f t="shared" si="3"/>
        <v>0.33</v>
      </c>
      <c r="I9" s="18">
        <f>ModelParameters!Intercept+ModelParameters!STHoffset+((B9-ModelParameters!MeanFlow)/ModelParameters!SDFlow)*ModelParameters!FlowSlope+((D9-ModelParameters!MeanDiversion)/ModelParameters!SDDiversion)*ModelParameters!DiversionSlope</f>
        <v>-0.6932267722044011</v>
      </c>
      <c r="J9" s="18">
        <f t="shared" si="4"/>
        <v>0.3333156465358616</v>
      </c>
      <c r="K9" s="21">
        <f t="shared" si="5"/>
        <v>0.81335742277109135</v>
      </c>
      <c r="L9" s="13">
        <f t="shared" si="6"/>
        <v>11</v>
      </c>
    </row>
    <row r="10" spans="1:12" ht="14.25" x14ac:dyDescent="0.45">
      <c r="A10" s="17">
        <f>IF(tblTally!B8="","",tblTally!B8)</f>
        <v>46060</v>
      </c>
      <c r="B10" s="13">
        <f>IF(tblTally!B8="","",tblTally!C8+tblTally!D8)</f>
        <v>4819.5</v>
      </c>
      <c r="C10" s="13">
        <f>IF(tblTally!C8="","",tblTally!C8)</f>
        <v>1451.93</v>
      </c>
      <c r="D10" s="18">
        <f t="shared" si="2"/>
        <v>0.30126154165369851</v>
      </c>
      <c r="E10" s="13">
        <f>IF(tblTally!I8=0,"",tblTally!I8+tblTally!AD8)</f>
        <v>3</v>
      </c>
      <c r="F10" s="13">
        <f>IF(E10="","",E10+tblTally!AZ8)</f>
        <v>3</v>
      </c>
      <c r="G10" s="18">
        <f>IF(tblTally!E8="","",tblTally!E8/100)</f>
        <v>0.33</v>
      </c>
      <c r="H10" s="18">
        <f t="shared" si="3"/>
        <v>0.33</v>
      </c>
      <c r="I10" s="18">
        <f>ModelParameters!Intercept+ModelParameters!STHoffset+((B10-ModelParameters!MeanFlow)/ModelParameters!SDFlow)*ModelParameters!FlowSlope+((D10-ModelParameters!MeanDiversion)/ModelParameters!SDDiversion)*ModelParameters!DiversionSlope</f>
        <v>-0.6901223637692111</v>
      </c>
      <c r="J10" s="18">
        <f t="shared" si="4"/>
        <v>0.33400585337126648</v>
      </c>
      <c r="K10" s="21">
        <f t="shared" si="5"/>
        <v>0.8127803095192061</v>
      </c>
      <c r="L10" s="13">
        <f t="shared" si="6"/>
        <v>33</v>
      </c>
    </row>
    <row r="11" spans="1:12" ht="14.25" x14ac:dyDescent="0.45">
      <c r="A11" s="17">
        <f>IF(tblTally!B9="","",tblTally!B9)</f>
        <v>46061</v>
      </c>
      <c r="B11" s="13">
        <f>IF(tblTally!B9="","",tblTally!C9+tblTally!D9)</f>
        <v>4836.47</v>
      </c>
      <c r="C11" s="13">
        <f>IF(tblTally!C9="","",tblTally!C9)</f>
        <v>1455.39</v>
      </c>
      <c r="D11" s="18">
        <f t="shared" si="2"/>
        <v>0.30091988578446677</v>
      </c>
      <c r="E11" s="13" t="str">
        <f>IF(tblTally!I9=0,"",tblTally!I9+tblTally!AD9)</f>
        <v/>
      </c>
      <c r="F11" s="13" t="str">
        <f>IF(E11="","",E11+tblTally!AZ9)</f>
        <v/>
      </c>
      <c r="G11" s="18">
        <f>IF(tblTally!E9="","",tblTally!E9/100)</f>
        <v>0.33</v>
      </c>
      <c r="H11" s="18">
        <f t="shared" si="3"/>
        <v>0.33</v>
      </c>
      <c r="I11" s="18">
        <f>ModelParameters!Intercept+ModelParameters!STHoffset+((B11-ModelParameters!MeanFlow)/ModelParameters!SDFlow)*ModelParameters!FlowSlope+((D11-ModelParameters!MeanDiversion)/ModelParameters!SDDiversion)*ModelParameters!DiversionSlope</f>
        <v>-0.69699637742302534</v>
      </c>
      <c r="J11" s="18">
        <f t="shared" si="4"/>
        <v>0.33247850570806731</v>
      </c>
      <c r="K11" s="21">
        <f t="shared" si="5"/>
        <v>0.8123903528036327</v>
      </c>
      <c r="L11" s="13" t="str">
        <f t="shared" si="6"/>
        <v/>
      </c>
    </row>
    <row r="12" spans="1:12" ht="14.25" x14ac:dyDescent="0.45">
      <c r="A12" s="17">
        <f>IF(tblTally!B10="","",tblTally!B10)</f>
        <v>46062</v>
      </c>
      <c r="B12" s="13">
        <f>IF(tblTally!B10="","",tblTally!C10+tblTally!D10)</f>
        <v>5152.6000000000004</v>
      </c>
      <c r="C12" s="13">
        <f>IF(tblTally!C10="","",tblTally!C10)</f>
        <v>1447.24</v>
      </c>
      <c r="D12" s="18">
        <f t="shared" si="2"/>
        <v>0.28087567441679928</v>
      </c>
      <c r="E12" s="13" t="str">
        <f>IF(tblTally!I10=0,"",tblTally!I10+tblTally!AD10)</f>
        <v/>
      </c>
      <c r="F12" s="13" t="str">
        <f>IF(E12="","",E12+tblTally!AZ10)</f>
        <v/>
      </c>
      <c r="G12" s="18">
        <f>IF(tblTally!E10="","",tblTally!E10/100)</f>
        <v>0.33</v>
      </c>
      <c r="H12" s="18">
        <f t="shared" si="3"/>
        <v>0.33</v>
      </c>
      <c r="I12" s="18">
        <f>ModelParameters!Intercept+ModelParameters!STHoffset+((B12-ModelParameters!MeanFlow)/ModelParameters!SDFlow)*ModelParameters!FlowSlope+((D12-ModelParameters!MeanDiversion)/ModelParameters!SDDiversion)*ModelParameters!DiversionSlope</f>
        <v>-0.93503121774457298</v>
      </c>
      <c r="J12" s="18">
        <f t="shared" si="4"/>
        <v>0.28190510522146195</v>
      </c>
      <c r="K12" s="21">
        <f t="shared" si="5"/>
        <v>0.81157703590751407</v>
      </c>
      <c r="L12" s="13" t="str">
        <f t="shared" si="6"/>
        <v/>
      </c>
    </row>
    <row r="13" spans="1:12" ht="14.25" x14ac:dyDescent="0.45">
      <c r="A13" s="17">
        <f>IF(tblTally!B11="","",tblTally!B11)</f>
        <v>46063</v>
      </c>
      <c r="B13" s="13">
        <f>IF(tblTally!B11="","",tblTally!C11+tblTally!D11)</f>
        <v>5283.95</v>
      </c>
      <c r="C13" s="13">
        <f>IF(tblTally!C11="","",tblTally!C11)</f>
        <v>1347</v>
      </c>
      <c r="D13" s="18">
        <f t="shared" si="2"/>
        <v>0.25492292697697744</v>
      </c>
      <c r="E13" s="13" t="str">
        <f>IF(tblTally!I11=0,"",tblTally!I11+tblTally!AD11)</f>
        <v/>
      </c>
      <c r="F13" s="13" t="str">
        <f>IF(E13="","",E13+tblTally!AZ11)</f>
        <v/>
      </c>
      <c r="G13" s="18">
        <f>IF(tblTally!E11="","",tblTally!E11/100)</f>
        <v>0.33</v>
      </c>
      <c r="H13" s="18">
        <f t="shared" si="3"/>
        <v>0.33</v>
      </c>
      <c r="I13" s="18">
        <f>ModelParameters!Intercept+ModelParameters!STHoffset+((B13-ModelParameters!MeanFlow)/ModelParameters!SDFlow)*ModelParameters!FlowSlope+((D13-ModelParameters!MeanDiversion)/ModelParameters!SDDiversion)*ModelParameters!DiversionSlope</f>
        <v>-1.1756298590668868</v>
      </c>
      <c r="J13" s="18">
        <f t="shared" si="4"/>
        <v>0.23583886881029398</v>
      </c>
      <c r="K13" s="21">
        <f t="shared" si="5"/>
        <v>0.80725401175972034</v>
      </c>
      <c r="L13" s="13" t="str">
        <f t="shared" si="6"/>
        <v/>
      </c>
    </row>
    <row r="14" spans="1:12" ht="14.25" x14ac:dyDescent="0.45">
      <c r="A14" s="17">
        <f>IF(tblTally!B12="","",tblTally!B12)</f>
        <v>46064</v>
      </c>
      <c r="B14" s="13">
        <f>IF(tblTally!B12="","",tblTally!C12+tblTally!D12)</f>
        <v>5189.4799999999996</v>
      </c>
      <c r="C14" s="13">
        <f>IF(tblTally!C12="","",tblTally!C12)</f>
        <v>1047.74</v>
      </c>
      <c r="D14" s="18">
        <f t="shared" si="2"/>
        <v>0.20189691452708172</v>
      </c>
      <c r="E14" s="13" t="str">
        <f>IF(tblTally!I12=0,"",tblTally!I12+tblTally!AD12)</f>
        <v/>
      </c>
      <c r="F14" s="13" t="str">
        <f>IF(E14="","",E14+tblTally!AZ12)</f>
        <v/>
      </c>
      <c r="G14" s="18">
        <f>IF(tblTally!E12="","",tblTally!E12/100)</f>
        <v>0.33</v>
      </c>
      <c r="H14" s="18">
        <f t="shared" si="3"/>
        <v>0.33</v>
      </c>
      <c r="I14" s="18">
        <f>ModelParameters!Intercept+ModelParameters!STHoffset+((B14-ModelParameters!MeanFlow)/ModelParameters!SDFlow)*ModelParameters!FlowSlope+((D14-ModelParameters!MeanDiversion)/ModelParameters!SDDiversion)*ModelParameters!DiversionSlope</f>
        <v>-1.5789703863114481</v>
      </c>
      <c r="J14" s="18">
        <f t="shared" si="4"/>
        <v>0.17094134985768034</v>
      </c>
      <c r="K14" s="21">
        <f t="shared" si="5"/>
        <v>0.79371518588686651</v>
      </c>
      <c r="L14" s="13" t="str">
        <f t="shared" si="6"/>
        <v/>
      </c>
    </row>
    <row r="15" spans="1:12" ht="14.25" x14ac:dyDescent="0.45">
      <c r="A15" s="17">
        <f>IF(tblTally!B13="","",tblTally!B13)</f>
        <v>46065</v>
      </c>
      <c r="B15" s="13">
        <f>IF(tblTally!B13="","",tblTally!C13+tblTally!D13)</f>
        <v>5016.66</v>
      </c>
      <c r="C15" s="13">
        <f>IF(tblTally!C13="","",tblTally!C13)</f>
        <v>953.49</v>
      </c>
      <c r="D15" s="18">
        <f t="shared" si="2"/>
        <v>0.19006470440492279</v>
      </c>
      <c r="E15" s="13">
        <f>IF(tblTally!I13=0,"",tblTally!I13+tblTally!AD13)</f>
        <v>1</v>
      </c>
      <c r="F15" s="13">
        <f>IF(E15="","",E15+tblTally!AZ13)</f>
        <v>1</v>
      </c>
      <c r="G15" s="18">
        <f>IF(tblTally!E13="","",tblTally!E13/100)</f>
        <v>0.33</v>
      </c>
      <c r="H15" s="18">
        <f t="shared" si="3"/>
        <v>0.33</v>
      </c>
      <c r="I15" s="18">
        <f>ModelParameters!Intercept+ModelParameters!STHoffset+((B15-ModelParameters!MeanFlow)/ModelParameters!SDFlow)*ModelParameters!FlowSlope+((D15-ModelParameters!MeanDiversion)/ModelParameters!SDDiversion)*ModelParameters!DiversionSlope</f>
        <v>-1.6320677965123014</v>
      </c>
      <c r="J15" s="18">
        <f t="shared" si="4"/>
        <v>0.16354729070476129</v>
      </c>
      <c r="K15" s="21">
        <f t="shared" si="5"/>
        <v>0.78838774603884398</v>
      </c>
      <c r="L15" s="13">
        <f t="shared" si="6"/>
        <v>24</v>
      </c>
    </row>
    <row r="16" spans="1:12" ht="14.25" x14ac:dyDescent="0.45">
      <c r="A16" s="17">
        <f>IF(tblTally!B14="","",tblTally!B14)</f>
        <v>46066</v>
      </c>
      <c r="B16" s="13">
        <f>IF(tblTally!B14="","",tblTally!C14+tblTally!D14)</f>
        <v>4889.68</v>
      </c>
      <c r="C16" s="13">
        <f>IF(tblTally!C14="","",tblTally!C14)</f>
        <v>947.13</v>
      </c>
      <c r="D16" s="18">
        <f t="shared" si="2"/>
        <v>0.19369979221544148</v>
      </c>
      <c r="E16" s="13" t="str">
        <f>IF(tblTally!I14=0,"",tblTally!I14+tblTally!AD14)</f>
        <v/>
      </c>
      <c r="F16" s="13" t="str">
        <f>IF(E16="","",E16+tblTally!AZ14)</f>
        <v/>
      </c>
      <c r="G16" s="18">
        <f>IF(tblTally!E14="","",tblTally!E14/100)</f>
        <v>0.33</v>
      </c>
      <c r="H16" s="18">
        <f t="shared" si="3"/>
        <v>0.33</v>
      </c>
      <c r="I16" s="18">
        <f>ModelParameters!Intercept+ModelParameters!STHoffset+((B16-ModelParameters!MeanFlow)/ModelParameters!SDFlow)*ModelParameters!FlowSlope+((D16-ModelParameters!MeanDiversion)/ModelParameters!SDDiversion)*ModelParameters!DiversionSlope</f>
        <v>-1.5719604466220116</v>
      </c>
      <c r="J16" s="18">
        <f t="shared" si="4"/>
        <v>0.17193709413504452</v>
      </c>
      <c r="K16" s="21">
        <f t="shared" si="5"/>
        <v>0.78733073686347088</v>
      </c>
      <c r="L16" s="13" t="str">
        <f t="shared" si="6"/>
        <v/>
      </c>
    </row>
    <row r="17" spans="1:12" ht="14.25" x14ac:dyDescent="0.45">
      <c r="A17" s="17">
        <f>IF(tblTally!B15="","",tblTally!B15)</f>
        <v>46067</v>
      </c>
      <c r="B17" s="13">
        <f>IF(tblTally!B15="","",tblTally!C15+tblTally!D15)</f>
        <v>4796.34</v>
      </c>
      <c r="C17" s="13">
        <f>IF(tblTally!C15="","",tblTally!C15)</f>
        <v>945.61</v>
      </c>
      <c r="D17" s="18">
        <f t="shared" si="2"/>
        <v>0.19715241204751957</v>
      </c>
      <c r="E17" s="13">
        <f>IF(tblTally!I15=0,"",tblTally!I15+tblTally!AD15)</f>
        <v>3</v>
      </c>
      <c r="F17" s="13">
        <f>IF(E17="","",E17+tblTally!AZ15)</f>
        <v>3</v>
      </c>
      <c r="G17" s="18">
        <f>IF(tblTally!E15="","",tblTally!E15/100)</f>
        <v>0.33</v>
      </c>
      <c r="H17" s="18">
        <f t="shared" si="3"/>
        <v>0.33</v>
      </c>
      <c r="I17" s="18">
        <f>ModelParameters!Intercept+ModelParameters!STHoffset+((B17-ModelParameters!MeanFlow)/ModelParameters!SDFlow)*ModelParameters!FlowSlope+((D17-ModelParameters!MeanDiversion)/ModelParameters!SDDiversion)*ModelParameters!DiversionSlope</f>
        <v>-1.5215015021393912</v>
      </c>
      <c r="J17" s="18">
        <f t="shared" si="4"/>
        <v>0.17924052199117074</v>
      </c>
      <c r="K17" s="21">
        <f t="shared" si="5"/>
        <v>0.78651155909923398</v>
      </c>
      <c r="L17" s="13">
        <f t="shared" si="6"/>
        <v>64</v>
      </c>
    </row>
    <row r="18" spans="1:12" ht="14.25" x14ac:dyDescent="0.45">
      <c r="A18" s="17">
        <f>IF(tblTally!B16="","",tblTally!B16)</f>
        <v>46068</v>
      </c>
      <c r="B18" s="13">
        <f>IF(tblTally!B16="","",tblTally!C16+tblTally!D16)</f>
        <v>4642.1900000000005</v>
      </c>
      <c r="C18" s="13">
        <f>IF(tblTally!C16="","",tblTally!C16)</f>
        <v>945.39</v>
      </c>
      <c r="D18" s="18">
        <f t="shared" si="2"/>
        <v>0.20365172472475274</v>
      </c>
      <c r="E18" s="13" t="str">
        <f>IF(tblTally!I16=0,"",tblTally!I16+tblTally!AD16)</f>
        <v/>
      </c>
      <c r="F18" s="13" t="str">
        <f>IF(E18="","",E18+tblTally!AZ16)</f>
        <v/>
      </c>
      <c r="G18" s="18">
        <f>IF(tblTally!E16="","",tblTally!E16/100)</f>
        <v>0.33</v>
      </c>
      <c r="H18" s="18">
        <f t="shared" si="3"/>
        <v>0.33</v>
      </c>
      <c r="I18" s="18">
        <f>ModelParameters!Intercept+ModelParameters!STHoffset+((B18-ModelParameters!MeanFlow)/ModelParameters!SDFlow)*ModelParameters!FlowSlope+((D18-ModelParameters!MeanDiversion)/ModelParameters!SDDiversion)*ModelParameters!DiversionSlope</f>
        <v>-1.4317586167000953</v>
      </c>
      <c r="J18" s="18">
        <f t="shared" si="4"/>
        <v>0.1928248192638447</v>
      </c>
      <c r="K18" s="21">
        <f t="shared" si="5"/>
        <v>0.78575253269458345</v>
      </c>
      <c r="L18" s="13" t="str">
        <f t="shared" si="6"/>
        <v/>
      </c>
    </row>
    <row r="19" spans="1:12" ht="14.25" x14ac:dyDescent="0.45">
      <c r="A19" s="17">
        <f>IF(tblTally!B17="","",tblTally!B17)</f>
        <v>46069</v>
      </c>
      <c r="B19" s="13">
        <f>IF(tblTally!B17="","",tblTally!C17+tblTally!D17)</f>
        <v>4407.09</v>
      </c>
      <c r="C19" s="13">
        <f>IF(tblTally!C17="","",tblTally!C17)</f>
        <v>947.83</v>
      </c>
      <c r="D19" s="18">
        <f t="shared" si="2"/>
        <v>0.2150693541543286</v>
      </c>
      <c r="E19" s="13">
        <f>IF(tblTally!I17=0,"",tblTally!I17+tblTally!AD17)</f>
        <v>1</v>
      </c>
      <c r="F19" s="13">
        <f>IF(E19="","",E19+tblTally!AZ17)</f>
        <v>1</v>
      </c>
      <c r="G19" s="18">
        <f>IF(tblTally!E17="","",tblTally!E17/100)</f>
        <v>0.33</v>
      </c>
      <c r="H19" s="18">
        <f t="shared" si="3"/>
        <v>0.33</v>
      </c>
      <c r="I19" s="18">
        <f>ModelParameters!Intercept+ModelParameters!STHoffset+((B19-ModelParameters!MeanFlow)/ModelParameters!SDFlow)*ModelParameters!FlowSlope+((D19-ModelParameters!MeanDiversion)/ModelParameters!SDDiversion)*ModelParameters!DiversionSlope</f>
        <v>-1.2827862513912602</v>
      </c>
      <c r="J19" s="18">
        <f t="shared" si="4"/>
        <v>0.21707631520876852</v>
      </c>
      <c r="K19" s="21">
        <f t="shared" si="5"/>
        <v>0.78512693113623133</v>
      </c>
      <c r="L19" s="13">
        <f t="shared" si="6"/>
        <v>18</v>
      </c>
    </row>
    <row r="20" spans="1:12" ht="14.25" x14ac:dyDescent="0.45">
      <c r="A20" s="17">
        <f>IF(tblTally!B18="","",tblTally!B18)</f>
        <v>46070</v>
      </c>
      <c r="B20" s="13">
        <f>IF(tblTally!B18="","",tblTally!C18+tblTally!D18)</f>
        <v>4270.92</v>
      </c>
      <c r="C20" s="13">
        <f>IF(tblTally!C18="","",tblTally!C18)</f>
        <v>768.87</v>
      </c>
      <c r="D20" s="18">
        <f t="shared" si="2"/>
        <v>0.18002444438200668</v>
      </c>
      <c r="E20" s="13">
        <f>IF(tblTally!I18=0,"",tblTally!I18+tblTally!AD18)</f>
        <v>1</v>
      </c>
      <c r="F20" s="13">
        <f>IF(E20="","",E20+tblTally!AZ18)</f>
        <v>1</v>
      </c>
      <c r="G20" s="18">
        <f>IF(tblTally!E18="","",tblTally!E18/100)</f>
        <v>0.33</v>
      </c>
      <c r="H20" s="18">
        <f t="shared" si="3"/>
        <v>0.33</v>
      </c>
      <c r="I20" s="18">
        <f>ModelParameters!Intercept+ModelParameters!STHoffset+((B20-ModelParameters!MeanFlow)/ModelParameters!SDFlow)*ModelParameters!FlowSlope+((D20-ModelParameters!MeanDiversion)/ModelParameters!SDDiversion)*ModelParameters!DiversionSlope</f>
        <v>-1.531421503688841</v>
      </c>
      <c r="J20" s="18">
        <f t="shared" si="4"/>
        <v>0.17778579802503211</v>
      </c>
      <c r="K20" s="21">
        <f t="shared" si="5"/>
        <v>0.77435999350732676</v>
      </c>
      <c r="L20" s="13">
        <f t="shared" si="6"/>
        <v>22</v>
      </c>
    </row>
    <row r="21" spans="1:12" ht="14.25" x14ac:dyDescent="0.45">
      <c r="A21" s="17">
        <f>IF(tblTally!B19="","",tblTally!B19)</f>
        <v>46071</v>
      </c>
      <c r="B21" s="13">
        <f>IF(tblTally!B19="","",tblTally!C19+tblTally!D19)</f>
        <v>4387.3</v>
      </c>
      <c r="C21" s="13">
        <f>IF(tblTally!C19="","",tblTally!C19)</f>
        <v>938.3</v>
      </c>
      <c r="D21" s="18">
        <f t="shared" si="2"/>
        <v>0.21386729879424701</v>
      </c>
      <c r="E21" s="13" t="str">
        <f>IF(tblTally!I19=0,"",tblTally!I19+tblTally!AD19)</f>
        <v/>
      </c>
      <c r="F21" s="13" t="str">
        <f>IF(E21="","",E21+tblTally!AZ19)</f>
        <v/>
      </c>
      <c r="G21" s="18">
        <f>IF(tblTally!E19="","",tblTally!E19/100)</f>
        <v>0.33</v>
      </c>
      <c r="H21" s="18">
        <f t="shared" si="3"/>
        <v>0.33</v>
      </c>
      <c r="I21" s="18">
        <f>ModelParameters!Intercept+ModelParameters!STHoffset+((B21-ModelParameters!MeanFlow)/ModelParameters!SDFlow)*ModelParameters!FlowSlope+((D21-ModelParameters!MeanDiversion)/ModelParameters!SDDiversion)*ModelParameters!DiversionSlope</f>
        <v>-1.2876374584154615</v>
      </c>
      <c r="J21" s="18">
        <f t="shared" si="4"/>
        <v>0.21625296393727211</v>
      </c>
      <c r="K21" s="21">
        <f t="shared" si="5"/>
        <v>0.7830904524557446</v>
      </c>
      <c r="L21" s="13" t="str">
        <f t="shared" si="6"/>
        <v/>
      </c>
    </row>
    <row r="22" spans="1:12" ht="14.25" x14ac:dyDescent="0.45">
      <c r="A22" s="17">
        <f>IF(tblTally!B20="","",tblTally!B20)</f>
        <v>46072</v>
      </c>
      <c r="B22" s="13">
        <f>IF(tblTally!B20="","",tblTally!C20+tblTally!D20)</f>
        <v>3951.58</v>
      </c>
      <c r="C22" s="13">
        <f>IF(tblTally!C20="","",tblTally!C20)</f>
        <v>1054.24</v>
      </c>
      <c r="D22" s="18">
        <f t="shared" si="2"/>
        <v>0.2667894867369508</v>
      </c>
      <c r="E22" s="13">
        <f>IF(tblTally!I20=0,"",tblTally!I20+tblTally!AD20)</f>
        <v>2</v>
      </c>
      <c r="F22" s="13">
        <f>IF(E22="","",E22+tblTally!AZ20)</f>
        <v>2</v>
      </c>
      <c r="G22" s="18">
        <f>IF(tblTally!E20="","",tblTally!E20/100)</f>
        <v>0.33</v>
      </c>
      <c r="H22" s="18">
        <f t="shared" si="3"/>
        <v>0.33</v>
      </c>
      <c r="I22" s="18">
        <f>ModelParameters!Intercept+ModelParameters!STHoffset+((B22-ModelParameters!MeanFlow)/ModelParameters!SDFlow)*ModelParameters!FlowSlope+((D22-ModelParameters!MeanDiversion)/ModelParameters!SDDiversion)*ModelParameters!DiversionSlope</f>
        <v>-0.75618692804381171</v>
      </c>
      <c r="J22" s="18">
        <f t="shared" si="4"/>
        <v>0.31947469727107908</v>
      </c>
      <c r="K22" s="21">
        <f t="shared" si="5"/>
        <v>0.78839362001315905</v>
      </c>
      <c r="L22" s="13">
        <f t="shared" si="6"/>
        <v>24</v>
      </c>
    </row>
    <row r="23" spans="1:12" ht="14.25" x14ac:dyDescent="0.45">
      <c r="A23" s="17">
        <f>IF(tblTally!B21="","",tblTally!B21)</f>
        <v>46073</v>
      </c>
      <c r="B23" s="13">
        <f>IF(tblTally!B21="","",tblTally!C21+tblTally!D21)</f>
        <v>3746.75</v>
      </c>
      <c r="C23" s="13">
        <f>IF(tblTally!C21="","",tblTally!C21)</f>
        <v>1050.6099999999999</v>
      </c>
      <c r="D23" s="18">
        <f t="shared" si="2"/>
        <v>0.28040568492693663</v>
      </c>
      <c r="E23" s="13">
        <f>IF(tblTally!I21=0,"",tblTally!I21+tblTally!AD21)</f>
        <v>1</v>
      </c>
      <c r="F23" s="13">
        <f>IF(E23="","",E23+tblTally!AZ21)</f>
        <v>1</v>
      </c>
      <c r="G23" s="18">
        <f>IF(tblTally!E21="","",tblTally!E21/100)</f>
        <v>0.33</v>
      </c>
      <c r="H23" s="18">
        <f t="shared" si="3"/>
        <v>0.33</v>
      </c>
      <c r="I23" s="18">
        <f>ModelParameters!Intercept+ModelParameters!STHoffset+((B23-ModelParameters!MeanFlow)/ModelParameters!SDFlow)*ModelParameters!FlowSlope+((D23-ModelParameters!MeanDiversion)/ModelParameters!SDDiversion)*ModelParameters!DiversionSlope</f>
        <v>-0.59690041919301007</v>
      </c>
      <c r="J23" s="18">
        <f t="shared" si="4"/>
        <v>0.35505314874697774</v>
      </c>
      <c r="K23" s="21">
        <f t="shared" si="5"/>
        <v>0.78747658061269477</v>
      </c>
      <c r="L23" s="13">
        <f t="shared" si="6"/>
        <v>11</v>
      </c>
    </row>
    <row r="24" spans="1:12" ht="14.25" x14ac:dyDescent="0.45">
      <c r="A24" s="17">
        <f>IF(tblTally!B22="","",tblTally!B22)</f>
        <v>46074</v>
      </c>
      <c r="B24" s="13">
        <f>IF(tblTally!B22="","",tblTally!C22+tblTally!D22)</f>
        <v>3619.61</v>
      </c>
      <c r="C24" s="13">
        <f>IF(tblTally!C22="","",tblTally!C22)</f>
        <v>1048.06</v>
      </c>
      <c r="D24" s="18">
        <f t="shared" si="2"/>
        <v>0.28955053168711542</v>
      </c>
      <c r="E24" s="13">
        <f>IF(tblTally!I22=0,"",tblTally!I22+tblTally!AD22)</f>
        <v>1</v>
      </c>
      <c r="F24" s="13">
        <f>IF(E24="","",E24+tblTally!AZ22)</f>
        <v>1</v>
      </c>
      <c r="G24" s="18">
        <f>IF(tblTally!E22="","",tblTally!E22/100)</f>
        <v>0.33</v>
      </c>
      <c r="H24" s="18">
        <f t="shared" si="3"/>
        <v>0.33</v>
      </c>
      <c r="I24" s="18">
        <f>ModelParameters!Intercept+ModelParameters!STHoffset+((B24-ModelParameters!MeanFlow)/ModelParameters!SDFlow)*ModelParameters!FlowSlope+((D24-ModelParameters!MeanDiversion)/ModelParameters!SDDiversion)*ModelParameters!DiversionSlope</f>
        <v>-0.49245705161808451</v>
      </c>
      <c r="J24" s="18">
        <f t="shared" si="4"/>
        <v>0.3793149201403177</v>
      </c>
      <c r="K24" s="21">
        <f t="shared" si="5"/>
        <v>0.78660553206201789</v>
      </c>
      <c r="L24" s="13">
        <f t="shared" si="6"/>
        <v>10</v>
      </c>
    </row>
    <row r="25" spans="1:12" ht="14.25" x14ac:dyDescent="0.45">
      <c r="A25" s="17">
        <f>IF(tblTally!B23="","",tblTally!B23)</f>
        <v>46075</v>
      </c>
      <c r="B25" s="13">
        <f>IF(tblTally!B23="","",tblTally!C23+tblTally!D23)</f>
        <v>3530.41</v>
      </c>
      <c r="C25" s="13">
        <f>IF(tblTally!C23="","",tblTally!C23)</f>
        <v>1047.5999999999999</v>
      </c>
      <c r="D25" s="18">
        <f t="shared" si="2"/>
        <v>0.29673607314731149</v>
      </c>
      <c r="E25" s="13" t="str">
        <f>IF(tblTally!I23=0,"",tblTally!I23+tblTally!AD23)</f>
        <v/>
      </c>
      <c r="F25" s="13" t="str">
        <f>IF(E25="","",E25+tblTally!AZ23)</f>
        <v/>
      </c>
      <c r="G25" s="18">
        <f>IF(tblTally!E23="","",tblTally!E23/100)</f>
        <v>0.33</v>
      </c>
      <c r="H25" s="18">
        <f t="shared" si="3"/>
        <v>0.33</v>
      </c>
      <c r="I25" s="18">
        <f>ModelParameters!Intercept+ModelParameters!STHoffset+((B25-ModelParameters!MeanFlow)/ModelParameters!SDFlow)*ModelParameters!FlowSlope+((D25-ModelParameters!MeanDiversion)/ModelParameters!SDDiversion)*ModelParameters!DiversionSlope</f>
        <v>-0.41299320431494074</v>
      </c>
      <c r="J25" s="18">
        <f t="shared" si="4"/>
        <v>0.39819462454060184</v>
      </c>
      <c r="K25" s="21">
        <f t="shared" si="5"/>
        <v>0.78583480115773452</v>
      </c>
      <c r="L25" s="13" t="str">
        <f t="shared" si="6"/>
        <v/>
      </c>
    </row>
    <row r="26" spans="1:12" ht="14.25" x14ac:dyDescent="0.45">
      <c r="A26" s="17">
        <f>IF(tblTally!B24="","",tblTally!B24)</f>
        <v>46076</v>
      </c>
      <c r="B26" s="13">
        <f>IF(tblTally!B24="","",tblTally!C24+tblTally!D24)</f>
        <v>3551.5699999999997</v>
      </c>
      <c r="C26" s="13">
        <f>IF(tblTally!C24="","",tblTally!C24)</f>
        <v>1196.95</v>
      </c>
      <c r="D26" s="18">
        <f t="shared" si="2"/>
        <v>0.33701996581793409</v>
      </c>
      <c r="E26" s="13" t="str">
        <f>IF(tblTally!I24=0,"",tblTally!I24+tblTally!AD24)</f>
        <v/>
      </c>
      <c r="F26" s="13" t="str">
        <f>IF(E26="","",E26+tblTally!AZ24)</f>
        <v/>
      </c>
      <c r="G26" s="18">
        <f>IF(tblTally!E24="","",tblTally!E24/100)</f>
        <v>0.33</v>
      </c>
      <c r="H26" s="18">
        <f t="shared" si="3"/>
        <v>0.33</v>
      </c>
      <c r="I26" s="18">
        <f>ModelParameters!Intercept+ModelParameters!STHoffset+((B26-ModelParameters!MeanFlow)/ModelParameters!SDFlow)*ModelParameters!FlowSlope+((D26-ModelParameters!MeanDiversion)/ModelParameters!SDDiversion)*ModelParameters!DiversionSlope</f>
        <v>-9.4266841515794286E-2</v>
      </c>
      <c r="J26" s="18">
        <f t="shared" si="4"/>
        <v>0.47645072574234604</v>
      </c>
      <c r="K26" s="21">
        <f t="shared" si="5"/>
        <v>0.79260138275814318</v>
      </c>
      <c r="L26" s="13" t="str">
        <f t="shared" si="6"/>
        <v/>
      </c>
    </row>
    <row r="27" spans="1:12" ht="14.25" x14ac:dyDescent="0.45">
      <c r="A27" s="17">
        <f>IF(tblTally!B25="","",tblTally!B25)</f>
        <v>46077</v>
      </c>
      <c r="B27" s="13">
        <f>IF(tblTally!B25="","",tblTally!C25+tblTally!D25)</f>
        <v>3843.29</v>
      </c>
      <c r="C27" s="13">
        <f>IF(tblTally!C25="","",tblTally!C25)</f>
        <v>1406.03</v>
      </c>
      <c r="D27" s="18">
        <f t="shared" si="2"/>
        <v>0.36584020461635736</v>
      </c>
      <c r="E27" s="13">
        <f>IF(tblTally!I25=0,"",tblTally!I25+tblTally!AD25)</f>
        <v>3</v>
      </c>
      <c r="F27" s="13">
        <f>IF(E27="","",E27+tblTally!AZ25)</f>
        <v>3</v>
      </c>
      <c r="G27" s="18">
        <f>IF(tblTally!E25="","",tblTally!E25/100)</f>
        <v>0.33</v>
      </c>
      <c r="H27" s="18">
        <f t="shared" si="3"/>
        <v>0.33</v>
      </c>
      <c r="I27" s="18">
        <f>ModelParameters!Intercept+ModelParameters!STHoffset+((B27-ModelParameters!MeanFlow)/ModelParameters!SDFlow)*ModelParameters!FlowSlope+((D27-ModelParameters!MeanDiversion)/ModelParameters!SDDiversion)*ModelParameters!DiversionSlope</f>
        <v>6.6493090343687611E-2</v>
      </c>
      <c r="J27" s="18">
        <f t="shared" si="4"/>
        <v>0.51661715054337698</v>
      </c>
      <c r="K27" s="21">
        <f t="shared" si="5"/>
        <v>0.80143793865913715</v>
      </c>
      <c r="L27" s="13">
        <f t="shared" si="6"/>
        <v>22</v>
      </c>
    </row>
    <row r="28" spans="1:12" ht="14.25" x14ac:dyDescent="0.45">
      <c r="A28" s="17">
        <f>IF(tblTally!B26="","",tblTally!B26)</f>
        <v>46078</v>
      </c>
      <c r="B28" s="13">
        <f>IF(tblTally!B26="","",tblTally!C26+tblTally!D26)</f>
        <v>4063.16</v>
      </c>
      <c r="C28" s="13">
        <f>IF(tblTally!C26="","",tblTally!C26)</f>
        <v>1445.69</v>
      </c>
      <c r="D28" s="18">
        <f t="shared" si="2"/>
        <v>0.35580434932417138</v>
      </c>
      <c r="E28" s="13">
        <f>IF(tblTally!I26=0,"",tblTally!I26+tblTally!AD26)</f>
        <v>1</v>
      </c>
      <c r="F28" s="13">
        <f>IF(E28="","",E28+tblTally!AZ26)</f>
        <v>1</v>
      </c>
      <c r="G28" s="18">
        <f>IF(tblTally!E26="","",tblTally!E26/100)</f>
        <v>0.33</v>
      </c>
      <c r="H28" s="18">
        <f t="shared" si="3"/>
        <v>0.33</v>
      </c>
      <c r="I28" s="18">
        <f>ModelParameters!Intercept+ModelParameters!STHoffset+((B28-ModelParameters!MeanFlow)/ModelParameters!SDFlow)*ModelParameters!FlowSlope+((D28-ModelParameters!MeanDiversion)/ModelParameters!SDDiversion)*ModelParameters!DiversionSlope</f>
        <v>-6.7666142877766622E-2</v>
      </c>
      <c r="J28" s="18">
        <f t="shared" si="4"/>
        <v>0.48308991598142026</v>
      </c>
      <c r="K28" s="21">
        <f t="shared" si="5"/>
        <v>0.80250978682097751</v>
      </c>
      <c r="L28" s="13">
        <f t="shared" si="6"/>
        <v>8</v>
      </c>
    </row>
    <row r="29" spans="1:12" ht="14.25" x14ac:dyDescent="0.45">
      <c r="A29" s="17">
        <f>IF(tblTally!B27="","",tblTally!B27)</f>
        <v>46079</v>
      </c>
      <c r="B29" s="13">
        <f>IF(tblTally!B27="","",tblTally!C27+tblTally!D27)</f>
        <v>3995.7799999999997</v>
      </c>
      <c r="C29" s="13">
        <f>IF(tblTally!C27="","",tblTally!C27)</f>
        <v>1440.91</v>
      </c>
      <c r="D29" s="18">
        <f t="shared" si="2"/>
        <v>0.360607941378154</v>
      </c>
      <c r="E29" s="13">
        <f>IF(tblTally!I27=0,"",tblTally!I27+tblTally!AD27)</f>
        <v>4</v>
      </c>
      <c r="F29" s="13">
        <f>IF(E29="","",E29+tblTally!AZ27)</f>
        <v>4</v>
      </c>
      <c r="G29" s="18">
        <f>IF(tblTally!E27="","",tblTally!E27/100)</f>
        <v>0.33</v>
      </c>
      <c r="H29" s="18">
        <f t="shared" si="3"/>
        <v>0.33</v>
      </c>
      <c r="I29" s="18">
        <f>ModelParameters!Intercept+ModelParameters!STHoffset+((B29-ModelParameters!MeanFlow)/ModelParameters!SDFlow)*ModelParameters!FlowSlope+((D29-ModelParameters!MeanDiversion)/ModelParameters!SDDiversion)*ModelParameters!DiversionSlope</f>
        <v>-1.2659309789212592E-2</v>
      </c>
      <c r="J29" s="18">
        <f t="shared" si="4"/>
        <v>0.49683521481779541</v>
      </c>
      <c r="K29" s="21">
        <f t="shared" si="5"/>
        <v>0.80169924089963562</v>
      </c>
      <c r="L29" s="13">
        <f t="shared" si="6"/>
        <v>30</v>
      </c>
    </row>
    <row r="30" spans="1:12" ht="14.25" x14ac:dyDescent="0.45">
      <c r="A30" s="17">
        <f>IF(tblTally!B28="","",tblTally!B28)</f>
        <v>46080</v>
      </c>
      <c r="B30" s="13">
        <f>IF(tblTally!B28="","",tblTally!C28+tblTally!D28)</f>
        <v>3713.24</v>
      </c>
      <c r="C30" s="13">
        <f>IF(tblTally!C28="","",tblTally!C28)</f>
        <v>1429.32</v>
      </c>
      <c r="D30" s="18">
        <f t="shared" si="2"/>
        <v>0.38492529435210221</v>
      </c>
      <c r="E30" s="13">
        <f>IF(tblTally!I28=0,"",tblTally!I28+tblTally!AD28)</f>
        <v>15</v>
      </c>
      <c r="F30" s="13">
        <f>IF(E30="","",E30+tblTally!AZ28)</f>
        <v>15</v>
      </c>
      <c r="G30" s="18">
        <f>IF(tblTally!E28="","",tblTally!E28/100)</f>
        <v>0.33</v>
      </c>
      <c r="H30" s="18">
        <f t="shared" si="3"/>
        <v>0.33</v>
      </c>
      <c r="I30" s="18">
        <f>ModelParameters!Intercept+ModelParameters!STHoffset+((B30-ModelParameters!MeanFlow)/ModelParameters!SDFlow)*ModelParameters!FlowSlope+((D30-ModelParameters!MeanDiversion)/ModelParameters!SDDiversion)*ModelParameters!DiversionSlope</f>
        <v>0.25156128902525343</v>
      </c>
      <c r="J30" s="18">
        <f t="shared" si="4"/>
        <v>0.56256074994869709</v>
      </c>
      <c r="K30" s="21">
        <f t="shared" si="5"/>
        <v>0.8005850879252745</v>
      </c>
      <c r="L30" s="13">
        <f t="shared" si="6"/>
        <v>101</v>
      </c>
    </row>
    <row r="31" spans="1:12" ht="14.25" x14ac:dyDescent="0.45">
      <c r="A31" s="17">
        <f>IF(tblTally!B29="","",tblTally!B29)</f>
        <v>46081</v>
      </c>
      <c r="B31" s="13">
        <f>IF(tblTally!B29="","",tblTally!C29+tblTally!D29)</f>
        <v>3606.58</v>
      </c>
      <c r="C31" s="13">
        <f>IF(tblTally!C29="","",tblTally!C29)</f>
        <v>1419.87</v>
      </c>
      <c r="D31" s="18">
        <f t="shared" si="2"/>
        <v>0.39368875777051943</v>
      </c>
      <c r="E31" s="13">
        <f>IF(tblTally!I29=0,"",tblTally!I29+tblTally!AD29)</f>
        <v>12</v>
      </c>
      <c r="F31" s="13">
        <f>IF(E31="","",E31+tblTally!AZ29)</f>
        <v>12</v>
      </c>
      <c r="G31" s="18">
        <f>IF(tblTally!E29="","",tblTally!E29/100)</f>
        <v>0.33</v>
      </c>
      <c r="H31" s="18">
        <f t="shared" si="3"/>
        <v>0.33</v>
      </c>
      <c r="I31" s="18">
        <f>ModelParameters!Intercept+ModelParameters!STHoffset+((B31-ModelParameters!MeanFlow)/ModelParameters!SDFlow)*ModelParameters!FlowSlope+((D31-ModelParameters!MeanDiversion)/ModelParameters!SDDiversion)*ModelParameters!DiversionSlope</f>
        <v>0.34795759517817237</v>
      </c>
      <c r="J31" s="18">
        <f t="shared" si="4"/>
        <v>0.58612221360648731</v>
      </c>
      <c r="K31" s="21">
        <f t="shared" si="5"/>
        <v>0.79954692107938796</v>
      </c>
      <c r="L31" s="13">
        <f t="shared" si="6"/>
        <v>78</v>
      </c>
    </row>
    <row r="32" spans="1:12" ht="14.25" x14ac:dyDescent="0.45">
      <c r="A32" s="17">
        <f>IF(tblTally!B30="","",tblTally!B30)</f>
        <v>46082</v>
      </c>
      <c r="B32" s="13">
        <f>IF(tblTally!B30="","",tblTally!C30+tblTally!D30)</f>
        <v>3491.05</v>
      </c>
      <c r="C32" s="13">
        <f>IF(tblTally!C30="","",tblTally!C30)</f>
        <v>1431.15</v>
      </c>
      <c r="D32" s="18">
        <f t="shared" si="2"/>
        <v>0.40994829635782931</v>
      </c>
      <c r="E32" s="13">
        <f>IF(tblTally!I30=0,"",tblTally!I30+tblTally!AD30)</f>
        <v>7</v>
      </c>
      <c r="F32" s="13">
        <f>IF(E32="","",E32+tblTally!AZ30)</f>
        <v>7</v>
      </c>
      <c r="G32" s="18">
        <f>IF(tblTally!E30="","",tblTally!E30/100)</f>
        <v>0.33</v>
      </c>
      <c r="H32" s="18">
        <f t="shared" si="3"/>
        <v>0.33</v>
      </c>
      <c r="I32" s="18">
        <f>ModelParameters!Intercept+ModelParameters!STHoffset+((B32-ModelParameters!MeanFlow)/ModelParameters!SDFlow)*ModelParameters!FlowSlope+((D32-ModelParameters!MeanDiversion)/ModelParameters!SDDiversion)*ModelParameters!DiversionSlope</f>
        <v>0.50677772557257716</v>
      </c>
      <c r="J32" s="18">
        <f t="shared" si="4"/>
        <v>0.62405079487130111</v>
      </c>
      <c r="K32" s="21">
        <f t="shared" si="5"/>
        <v>0.79941088588846032</v>
      </c>
      <c r="L32" s="13">
        <f t="shared" si="6"/>
        <v>43</v>
      </c>
    </row>
    <row r="33" spans="1:12" ht="14.25" x14ac:dyDescent="0.45">
      <c r="A33" s="17">
        <f>IF(tblTally!B31="","",tblTally!B31)</f>
        <v>46083</v>
      </c>
      <c r="B33" s="13">
        <f>IF(tblTally!B31="","",tblTally!C31+tblTally!D31)</f>
        <v>3494.4399999999996</v>
      </c>
      <c r="C33" s="13">
        <f>IF(tblTally!C31="","",tblTally!C31)</f>
        <v>1432.84</v>
      </c>
      <c r="D33" s="18">
        <f t="shared" si="2"/>
        <v>0.41003422579869736</v>
      </c>
      <c r="E33" s="13">
        <f>IF(tblTally!I31=0,"",tblTally!I31+tblTally!AD31)</f>
        <v>4</v>
      </c>
      <c r="F33" s="13">
        <f>IF(E33="","",E33+tblTally!AZ31)</f>
        <v>4</v>
      </c>
      <c r="G33" s="18">
        <f>IF(tblTally!E31="","",tblTally!E31/100)</f>
        <v>0.33</v>
      </c>
      <c r="H33" s="18">
        <f t="shared" si="3"/>
        <v>0.33</v>
      </c>
      <c r="I33" s="18">
        <f>ModelParameters!Intercept+ModelParameters!STHoffset+((B33-ModelParameters!MeanFlow)/ModelParameters!SDFlow)*ModelParameters!FlowSlope+((D33-ModelParameters!MeanDiversion)/ModelParameters!SDDiversion)*ModelParameters!DiversionSlope</f>
        <v>0.50664411300937262</v>
      </c>
      <c r="J33" s="18">
        <f t="shared" si="4"/>
        <v>0.62401944732122006</v>
      </c>
      <c r="K33" s="21">
        <f t="shared" si="5"/>
        <v>0.79885080133475594</v>
      </c>
      <c r="L33" s="13">
        <f t="shared" si="6"/>
        <v>24</v>
      </c>
    </row>
    <row r="34" spans="1:12" ht="14.25" x14ac:dyDescent="0.45">
      <c r="A34" s="17">
        <f>IF(tblTally!B32="","",tblTally!B32)</f>
        <v>46084</v>
      </c>
      <c r="B34" s="13">
        <f>IF(tblTally!B32="","",tblTally!C32+tblTally!D32)</f>
        <v>3441.93</v>
      </c>
      <c r="C34" s="13">
        <f>IF(tblTally!C32="","",tblTally!C32)</f>
        <v>1426.31</v>
      </c>
      <c r="D34" s="18">
        <f t="shared" si="2"/>
        <v>0.41439250652976672</v>
      </c>
      <c r="E34" s="13">
        <f>IF(tblTally!I32=0,"",tblTally!I32+tblTally!AD32)</f>
        <v>5</v>
      </c>
      <c r="F34" s="13">
        <f>IF(E34="","",E34+tblTally!AZ32)</f>
        <v>5</v>
      </c>
      <c r="G34" s="18">
        <f>IF(tblTally!E32="","",tblTally!E32/100)</f>
        <v>0.33</v>
      </c>
      <c r="H34" s="18">
        <f t="shared" si="3"/>
        <v>0.33</v>
      </c>
      <c r="I34" s="18">
        <f>ModelParameters!Intercept+ModelParameters!STHoffset+((B34-ModelParameters!MeanFlow)/ModelParameters!SDFlow)*ModelParameters!FlowSlope+((D34-ModelParameters!MeanDiversion)/ModelParameters!SDDiversion)*ModelParameters!DiversionSlope</f>
        <v>0.55445429810217561</v>
      </c>
      <c r="J34" s="18">
        <f t="shared" si="4"/>
        <v>0.63516840342338965</v>
      </c>
      <c r="K34" s="21">
        <f t="shared" si="5"/>
        <v>0.79791823646537596</v>
      </c>
      <c r="L34" s="13">
        <f t="shared" si="6"/>
        <v>30</v>
      </c>
    </row>
    <row r="35" spans="1:12" ht="14.25" x14ac:dyDescent="0.45">
      <c r="A35" s="17">
        <f>IF(tblTally!B33="","",tblTally!B33)</f>
        <v>46085</v>
      </c>
      <c r="B35" s="13">
        <f>IF(tblTally!B33="","",tblTally!C33+tblTally!D33)</f>
        <v>3343.8599999999997</v>
      </c>
      <c r="C35" s="13">
        <f>IF(tblTally!C33="","",tblTally!C33)</f>
        <v>1436.07</v>
      </c>
      <c r="D35" s="18">
        <f t="shared" si="2"/>
        <v>0.42946475031849424</v>
      </c>
      <c r="E35" s="13">
        <f>IF(tblTally!I33=0,"",tblTally!I33+tblTally!AD33)</f>
        <v>8</v>
      </c>
      <c r="F35" s="13">
        <f>IF(E35="","",E35+tblTally!AZ33)</f>
        <v>8</v>
      </c>
      <c r="G35" s="18">
        <f>IF(tblTally!E33="","",tblTally!E33/100)</f>
        <v>0.33</v>
      </c>
      <c r="H35" s="18">
        <f t="shared" si="3"/>
        <v>0.33</v>
      </c>
      <c r="I35" s="18">
        <f>ModelParameters!Intercept+ModelParameters!STHoffset+((B35-ModelParameters!MeanFlow)/ModelParameters!SDFlow)*ModelParameters!FlowSlope+((D35-ModelParameters!MeanDiversion)/ModelParameters!SDDiversion)*ModelParameters!DiversionSlope</f>
        <v>0.69948251580045839</v>
      </c>
      <c r="J35" s="18">
        <f t="shared" si="4"/>
        <v>0.6680730292753706</v>
      </c>
      <c r="K35" s="21">
        <f t="shared" si="5"/>
        <v>0.79771070118031717</v>
      </c>
      <c r="L35" s="13">
        <f t="shared" si="6"/>
        <v>45</v>
      </c>
    </row>
    <row r="36" spans="1:12" ht="14.25" x14ac:dyDescent="0.45">
      <c r="A36" s="17">
        <f>IF(tblTally!B34="","",tblTally!B34)</f>
        <v>46086</v>
      </c>
      <c r="B36" s="13">
        <f>IF(tblTally!B34="","",tblTally!C34+tblTally!D34)</f>
        <v>3377.75</v>
      </c>
      <c r="C36" s="13">
        <f>IF(tblTally!C34="","",tblTally!C34)</f>
        <v>1444.57</v>
      </c>
      <c r="D36" s="18">
        <f t="shared" si="2"/>
        <v>0.42767226704166972</v>
      </c>
      <c r="E36" s="13">
        <f>IF(tblTally!I34=0,"",tblTally!I34+tblTally!AD34)</f>
        <v>1</v>
      </c>
      <c r="F36" s="13">
        <f>IF(E36="","",E36+tblTally!AZ34)</f>
        <v>1</v>
      </c>
      <c r="G36" s="18">
        <f>IF(tblTally!E34="","",tblTally!E34/100)</f>
        <v>0.33</v>
      </c>
      <c r="H36" s="18">
        <f t="shared" si="3"/>
        <v>0.33</v>
      </c>
      <c r="I36" s="18">
        <f>ModelParameters!Intercept+ModelParameters!STHoffset+((B36-ModelParameters!MeanFlow)/ModelParameters!SDFlow)*ModelParameters!FlowSlope+((D36-ModelParameters!MeanDiversion)/ModelParameters!SDDiversion)*ModelParameters!DiversionSlope</f>
        <v>0.6768291827462567</v>
      </c>
      <c r="J36" s="18">
        <f t="shared" si="4"/>
        <v>0.6630306368247072</v>
      </c>
      <c r="K36" s="21">
        <f t="shared" si="5"/>
        <v>0.79744566944394701</v>
      </c>
      <c r="L36" s="13">
        <f t="shared" si="6"/>
        <v>6</v>
      </c>
    </row>
    <row r="37" spans="1:12" ht="14.25" x14ac:dyDescent="0.45">
      <c r="A37" s="17">
        <f>IF(tblTally!B35="","",tblTally!B35)</f>
        <v>46087</v>
      </c>
      <c r="B37" s="13">
        <f>IF(tblTally!B35="","",tblTally!C35+tblTally!D35)</f>
        <v>3413.29</v>
      </c>
      <c r="C37" s="13">
        <f>IF(tblTally!C35="","",tblTally!C35)</f>
        <v>1438.69</v>
      </c>
      <c r="D37" s="18">
        <f t="shared" si="2"/>
        <v>0.42149656196807189</v>
      </c>
      <c r="E37" s="13">
        <f>IF(tblTally!I35=0,"",tblTally!I35+tblTally!AD35)</f>
        <v>4</v>
      </c>
      <c r="F37" s="13">
        <f>IF(E37="","",E37+tblTally!AZ35)</f>
        <v>4</v>
      </c>
      <c r="G37" s="18">
        <f>IF(tblTally!E35="","",tblTally!E35/100)</f>
        <v>0.33</v>
      </c>
      <c r="H37" s="18">
        <f t="shared" si="3"/>
        <v>0.33</v>
      </c>
      <c r="I37" s="18">
        <f>ModelParameters!Intercept+ModelParameters!STHoffset+((B37-ModelParameters!MeanFlow)/ModelParameters!SDFlow)*ModelParameters!FlowSlope+((D37-ModelParameters!MeanDiversion)/ModelParameters!SDDiversion)*ModelParameters!DiversionSlope</f>
        <v>0.61853453817718274</v>
      </c>
      <c r="J37" s="18">
        <f t="shared" si="4"/>
        <v>0.64988517883330654</v>
      </c>
      <c r="K37" s="21">
        <f t="shared" si="5"/>
        <v>0.79652473479099639</v>
      </c>
      <c r="L37" s="13">
        <f t="shared" si="6"/>
        <v>23</v>
      </c>
    </row>
    <row r="38" spans="1:12" ht="14.25" x14ac:dyDescent="0.45">
      <c r="A38" s="17">
        <f>IF(tblTally!B36="","",tblTally!B36)</f>
        <v>46088</v>
      </c>
      <c r="B38" s="13">
        <f>IF(tblTally!B36="","",tblTally!C36+tblTally!D36)</f>
        <v>3402.19</v>
      </c>
      <c r="C38" s="13">
        <f>IF(tblTally!C36="","",tblTally!C36)</f>
        <v>1430.98</v>
      </c>
      <c r="D38" s="18">
        <f t="shared" si="2"/>
        <v>0.42060555113030135</v>
      </c>
      <c r="E38" s="13">
        <f>IF(tblTally!I36=0,"",tblTally!I36+tblTally!AD36)</f>
        <v>10</v>
      </c>
      <c r="F38" s="13">
        <f>IF(E38="","",E38+tblTally!AZ36)</f>
        <v>10</v>
      </c>
      <c r="G38" s="18">
        <f>IF(tblTally!E36="","",tblTally!E36/100)</f>
        <v>0.33</v>
      </c>
      <c r="H38" s="18">
        <f t="shared" si="3"/>
        <v>0.33</v>
      </c>
      <c r="I38" s="18">
        <f>ModelParameters!Intercept+ModelParameters!STHoffset+((B38-ModelParameters!MeanFlow)/ModelParameters!SDFlow)*ModelParameters!FlowSlope+((D38-ModelParameters!MeanDiversion)/ModelParameters!SDDiversion)*ModelParameters!DiversionSlope</f>
        <v>0.61407060322276319</v>
      </c>
      <c r="J38" s="18">
        <f t="shared" si="4"/>
        <v>0.64886880157617055</v>
      </c>
      <c r="K38" s="21">
        <f t="shared" si="5"/>
        <v>0.79550753497851567</v>
      </c>
      <c r="L38" s="13">
        <f t="shared" si="6"/>
        <v>59</v>
      </c>
    </row>
    <row r="39" spans="1:12" ht="14.25" x14ac:dyDescent="0.45">
      <c r="A39" s="17">
        <f>IF(tblTally!B37="","",tblTally!B37)</f>
        <v>46089</v>
      </c>
      <c r="B39" s="13">
        <f>IF(tblTally!B37="","",tblTally!C37+tblTally!D37)</f>
        <v>3382.0299999999997</v>
      </c>
      <c r="C39" s="13">
        <f>IF(tblTally!C37="","",tblTally!C37)</f>
        <v>1438.04</v>
      </c>
      <c r="D39" s="18">
        <f t="shared" si="2"/>
        <v>0.42520024955426183</v>
      </c>
      <c r="E39" s="13">
        <f>IF(tblTally!I37=0,"",tblTally!I37+tblTally!AD37)</f>
        <v>2</v>
      </c>
      <c r="F39" s="13">
        <f>IF(E39="","",E39+tblTally!AZ37)</f>
        <v>2</v>
      </c>
      <c r="G39" s="18">
        <f>IF(tblTally!E37="","",tblTally!E37/100)</f>
        <v>0.33</v>
      </c>
      <c r="H39" s="18">
        <f t="shared" si="3"/>
        <v>0.33</v>
      </c>
      <c r="I39" s="18">
        <f>ModelParameters!Intercept+ModelParameters!STHoffset+((B39-ModelParameters!MeanFlow)/ModelParameters!SDFlow)*ModelParameters!FlowSlope+((D39-ModelParameters!MeanDiversion)/ModelParameters!SDDiversion)*ModelParameters!DiversionSlope</f>
        <v>0.65591385466357144</v>
      </c>
      <c r="J39" s="18">
        <f t="shared" si="4"/>
        <v>0.65834189614073868</v>
      </c>
      <c r="K39" s="21">
        <f t="shared" si="5"/>
        <v>0.79516754834915027</v>
      </c>
      <c r="L39" s="13">
        <f t="shared" si="6"/>
        <v>12</v>
      </c>
    </row>
    <row r="40" spans="1:12" ht="14.25" x14ac:dyDescent="0.45">
      <c r="A40" s="17">
        <f>IF(tblTally!B38="","",tblTally!B38)</f>
        <v>46090</v>
      </c>
      <c r="B40" s="13">
        <f>IF(tblTally!B38="","",tblTally!C38+tblTally!D38)</f>
        <v>3673.09</v>
      </c>
      <c r="C40" s="13">
        <f>IF(tblTally!C38="","",tblTally!C38)</f>
        <v>1447.07</v>
      </c>
      <c r="D40" s="18">
        <f t="shared" si="2"/>
        <v>0.39396529897171045</v>
      </c>
      <c r="E40" s="13" t="str">
        <f>IF(tblTally!I38=0,"",tblTally!I38+tblTally!AD38)</f>
        <v/>
      </c>
      <c r="F40" s="13" t="str">
        <f>IF(E40="","",E40+tblTally!AZ38)</f>
        <v/>
      </c>
      <c r="G40" s="18">
        <f>IF(tblTally!E38="","",tblTally!E38/100)</f>
        <v>0.33</v>
      </c>
      <c r="H40" s="18">
        <f t="shared" si="3"/>
        <v>0.33</v>
      </c>
      <c r="I40" s="18">
        <f>ModelParameters!Intercept+ModelParameters!STHoffset+((B40-ModelParameters!MeanFlow)/ModelParameters!SDFlow)*ModelParameters!FlowSlope+((D40-ModelParameters!MeanDiversion)/ModelParameters!SDDiversion)*ModelParameters!DiversionSlope</f>
        <v>0.33400537037835809</v>
      </c>
      <c r="J40" s="18">
        <f t="shared" si="4"/>
        <v>0.58273362480892565</v>
      </c>
      <c r="K40" s="21">
        <f t="shared" si="5"/>
        <v>0.79491814847378139</v>
      </c>
      <c r="L40" s="13" t="str">
        <f t="shared" si="6"/>
        <v/>
      </c>
    </row>
    <row r="41" spans="1:12" ht="14.25" x14ac:dyDescent="0.45">
      <c r="A41" s="17">
        <f>IF(tblTally!B39="","",tblTally!B39)</f>
        <v>46091</v>
      </c>
      <c r="B41" s="13">
        <f>IF(tblTally!B39="","",tblTally!C39+tblTally!D39)</f>
        <v>4547.62</v>
      </c>
      <c r="C41" s="13">
        <f>IF(tblTally!C39="","",tblTally!C39)</f>
        <v>1449.01</v>
      </c>
      <c r="D41" s="18">
        <f t="shared" si="2"/>
        <v>0.31863040447530799</v>
      </c>
      <c r="E41" s="13">
        <f>IF(tblTally!I39=0,"",tblTally!I39+tblTally!AD39)</f>
        <v>5</v>
      </c>
      <c r="F41" s="13">
        <f>IF(E41="","",E41+tblTally!AZ39)</f>
        <v>5</v>
      </c>
      <c r="G41" s="18">
        <f>IF(tblTally!E39="","",tblTally!E39/100)</f>
        <v>0.33</v>
      </c>
      <c r="H41" s="18">
        <f t="shared" si="3"/>
        <v>0.33</v>
      </c>
      <c r="I41" s="18">
        <f>ModelParameters!Intercept+ModelParameters!STHoffset+((B41-ModelParameters!MeanFlow)/ModelParameters!SDFlow)*ModelParameters!FlowSlope+((D41-ModelParameters!MeanDiversion)/ModelParameters!SDDiversion)*ModelParameters!DiversionSlope</f>
        <v>-0.48435847703419149</v>
      </c>
      <c r="J41" s="18">
        <f t="shared" si="4"/>
        <v>0.38122346388617295</v>
      </c>
      <c r="K41" s="21">
        <f t="shared" si="5"/>
        <v>0.7943348617274989</v>
      </c>
      <c r="L41" s="13">
        <f t="shared" si="6"/>
        <v>50</v>
      </c>
    </row>
    <row r="42" spans="1:12" ht="14.25" x14ac:dyDescent="0.45">
      <c r="A42" s="17">
        <f>IF(tblTally!B40="","",tblTally!B40)</f>
        <v>46092</v>
      </c>
      <c r="B42" s="13">
        <f>IF(tblTally!B40="","",tblTally!C40+tblTally!D40)</f>
        <v>4855.6100000000006</v>
      </c>
      <c r="C42" s="13">
        <f>IF(tblTally!C40="","",tblTally!C40)</f>
        <v>1450.58</v>
      </c>
      <c r="D42" s="18">
        <f t="shared" si="2"/>
        <v>0.29874310333820048</v>
      </c>
      <c r="E42" s="13">
        <f>IF(tblTally!I40=0,"",tblTally!I40+tblTally!AD40)</f>
        <v>3</v>
      </c>
      <c r="F42" s="13">
        <f>IF(E42="","",E42+tblTally!AZ40)</f>
        <v>3</v>
      </c>
      <c r="G42" s="18">
        <f>IF(tblTally!E40="","",tblTally!E40/100)</f>
        <v>0.33</v>
      </c>
      <c r="H42" s="18">
        <f t="shared" si="3"/>
        <v>0.33</v>
      </c>
      <c r="I42" s="18">
        <f>ModelParameters!Intercept+ModelParameters!STHoffset+((B42-ModelParameters!MeanFlow)/ModelParameters!SDFlow)*ModelParameters!FlowSlope+((D42-ModelParameters!MeanDiversion)/ModelParameters!SDDiversion)*ModelParameters!DiversionSlope</f>
        <v>-0.7191521110804433</v>
      </c>
      <c r="J42" s="18">
        <f t="shared" si="4"/>
        <v>0.32757972117119183</v>
      </c>
      <c r="K42" s="21">
        <f t="shared" si="5"/>
        <v>0.79372960228033373</v>
      </c>
      <c r="L42" s="13">
        <f t="shared" si="6"/>
        <v>35</v>
      </c>
    </row>
    <row r="43" spans="1:12" ht="14.25" x14ac:dyDescent="0.45">
      <c r="A43" s="17">
        <f>IF(tblTally!B41="","",tblTally!B41)</f>
        <v>46093</v>
      </c>
      <c r="B43" s="13">
        <f>IF(tblTally!B41="","",tblTally!C41+tblTally!D41)</f>
        <v>4534.3900000000003</v>
      </c>
      <c r="C43" s="13">
        <f>IF(tblTally!C41="","",tblTally!C41)</f>
        <v>1442.82</v>
      </c>
      <c r="D43" s="18">
        <f t="shared" si="2"/>
        <v>0.31819495014764937</v>
      </c>
      <c r="E43" s="13">
        <f>IF(tblTally!I41=0,"",tblTally!I41+tblTally!AD41)</f>
        <v>1</v>
      </c>
      <c r="F43" s="13">
        <f>IF(E43="","",E43+tblTally!AZ41)</f>
        <v>1</v>
      </c>
      <c r="G43" s="18">
        <f>IF(tblTally!E41="","",tblTally!E41/100)</f>
        <v>0.33</v>
      </c>
      <c r="H43" s="18">
        <f t="shared" si="3"/>
        <v>0.33</v>
      </c>
      <c r="I43" s="18">
        <f>ModelParameters!Intercept+ModelParameters!STHoffset+((B43-ModelParameters!MeanFlow)/ModelParameters!SDFlow)*ModelParameters!FlowSlope+((D43-ModelParameters!MeanDiversion)/ModelParameters!SDDiversion)*ModelParameters!DiversionSlope</f>
        <v>-0.48464182373071629</v>
      </c>
      <c r="J43" s="18">
        <f t="shared" si="4"/>
        <v>0.38115662687897756</v>
      </c>
      <c r="K43" s="21">
        <f t="shared" si="5"/>
        <v>0.79267224672981085</v>
      </c>
      <c r="L43" s="13">
        <f t="shared" si="6"/>
        <v>10</v>
      </c>
    </row>
    <row r="44" spans="1:12" ht="14.25" x14ac:dyDescent="0.45">
      <c r="A44" s="17">
        <f>IF(tblTally!B42="","",tblTally!B42)</f>
        <v>46094</v>
      </c>
      <c r="B44" s="13">
        <f>IF(tblTally!B42="","",tblTally!C42+tblTally!D42)</f>
        <v>5993.83</v>
      </c>
      <c r="C44" s="13">
        <f>IF(tblTally!C42="","",tblTally!C42)</f>
        <v>1445.1</v>
      </c>
      <c r="D44" s="18">
        <f t="shared" si="2"/>
        <v>0.2410979290370264</v>
      </c>
      <c r="E44" s="13">
        <f>IF(tblTally!I42=0,"",tblTally!I42+tblTally!AD42)</f>
        <v>1</v>
      </c>
      <c r="F44" s="13">
        <f>IF(E44="","",E44+tblTally!AZ42)</f>
        <v>1</v>
      </c>
      <c r="G44" s="18">
        <f>IF(tblTally!E42="","",tblTally!E42/100)</f>
        <v>0.33</v>
      </c>
      <c r="H44" s="18">
        <f t="shared" si="3"/>
        <v>0.33</v>
      </c>
      <c r="I44" s="18">
        <f>ModelParameters!Intercept+ModelParameters!STHoffset+((B44-ModelParameters!MeanFlow)/ModelParameters!SDFlow)*ModelParameters!FlowSlope+((D44-ModelParameters!MeanDiversion)/ModelParameters!SDDiversion)*ModelParameters!DiversionSlope</f>
        <v>-1.4594256256502172</v>
      </c>
      <c r="J44" s="18">
        <f t="shared" si="4"/>
        <v>0.18855518999275056</v>
      </c>
      <c r="K44" s="21">
        <f t="shared" si="5"/>
        <v>0.79208845319188648</v>
      </c>
      <c r="L44" s="13">
        <f t="shared" si="6"/>
        <v>20</v>
      </c>
    </row>
    <row r="45" spans="1:12" ht="14.25" x14ac:dyDescent="0.45">
      <c r="A45" s="17">
        <f>IF(tblTally!B43="","",tblTally!B43)</f>
        <v>46095</v>
      </c>
      <c r="B45" s="13">
        <f>IF(tblTally!B43="","",tblTally!C43+tblTally!D43)</f>
        <v>7686.0700000000006</v>
      </c>
      <c r="C45" s="13">
        <f>IF(tblTally!C43="","",tblTally!C43)</f>
        <v>1435.43</v>
      </c>
      <c r="D45" s="18">
        <f t="shared" si="2"/>
        <v>0.18675734152824525</v>
      </c>
      <c r="E45" s="13">
        <f>IF(tblTally!I43=0,"",tblTally!I43+tblTally!AD43)</f>
        <v>8</v>
      </c>
      <c r="F45" s="13">
        <f>IF(E45="","",E45+tblTally!AZ43)</f>
        <v>8</v>
      </c>
      <c r="G45" s="18">
        <f>IF(tblTally!E43="","",tblTally!E43/100)</f>
        <v>0.33</v>
      </c>
      <c r="H45" s="18">
        <f t="shared" si="3"/>
        <v>0.33</v>
      </c>
      <c r="I45" s="18">
        <f>ModelParameters!Intercept+ModelParameters!STHoffset+((B45-ModelParameters!MeanFlow)/ModelParameters!SDFlow)*ModelParameters!FlowSlope+((D45-ModelParameters!MeanDiversion)/ModelParameters!SDDiversion)*ModelParameters!DiversionSlope</f>
        <v>-2.3078713721095667</v>
      </c>
      <c r="J45" s="18">
        <f t="shared" si="4"/>
        <v>9.0473152100378595E-2</v>
      </c>
      <c r="K45" s="21">
        <f t="shared" si="5"/>
        <v>0.79091520623901357</v>
      </c>
      <c r="L45" s="13">
        <f t="shared" si="6"/>
        <v>339</v>
      </c>
    </row>
    <row r="46" spans="1:12" ht="14.25" x14ac:dyDescent="0.45">
      <c r="A46" s="17">
        <f>IF(tblTally!B44="","",tblTally!B44)</f>
        <v>46096</v>
      </c>
      <c r="B46" s="13">
        <f>IF(tblTally!B44="","",tblTally!C44+tblTally!D44)</f>
        <v>9212.9</v>
      </c>
      <c r="C46" s="13">
        <f>IF(tblTally!C44="","",tblTally!C44)</f>
        <v>1442.6</v>
      </c>
      <c r="D46" s="18">
        <f t="shared" si="2"/>
        <v>0.15658478872016413</v>
      </c>
      <c r="E46" s="13">
        <f>IF(tblTally!I44=0,"",tblTally!I44+tblTally!AD44)</f>
        <v>13</v>
      </c>
      <c r="F46" s="13">
        <f>IF(E46="","",E46+tblTally!AZ44)</f>
        <v>13</v>
      </c>
      <c r="G46" s="18">
        <f>IF(tblTally!E44="","",tblTally!E44/100)</f>
        <v>0.33</v>
      </c>
      <c r="H46" s="18">
        <f t="shared" si="3"/>
        <v>0.33</v>
      </c>
      <c r="I46" s="18">
        <f>ModelParameters!Intercept+ModelParameters!STHoffset+((B46-ModelParameters!MeanFlow)/ModelParameters!SDFlow)*ModelParameters!FlowSlope+((D46-ModelParameters!MeanDiversion)/ModelParameters!SDDiversion)*ModelParameters!DiversionSlope</f>
        <v>-2.9217835743045635</v>
      </c>
      <c r="J46" s="18">
        <f t="shared" si="4"/>
        <v>5.1087168843279886E-2</v>
      </c>
      <c r="K46" s="21">
        <f t="shared" si="5"/>
        <v>0.79056028415492841</v>
      </c>
      <c r="L46" s="13">
        <f t="shared" si="6"/>
        <v>975</v>
      </c>
    </row>
    <row r="47" spans="1:12" ht="14.25" x14ac:dyDescent="0.45">
      <c r="A47" s="17">
        <f>IF(tblTally!B45="","",tblTally!B45)</f>
        <v>46097</v>
      </c>
      <c r="B47" s="13">
        <f>IF(tblTally!B45="","",tblTally!C45+tblTally!D45)</f>
        <v>8342.5300000000007</v>
      </c>
      <c r="C47" s="13">
        <f>IF(tblTally!C45="","",tblTally!C45)</f>
        <v>1445.27</v>
      </c>
      <c r="D47" s="18">
        <f t="shared" si="2"/>
        <v>0.1732412109995409</v>
      </c>
      <c r="E47" s="13">
        <f>IF(tblTally!I45=0,"",tblTally!I45+tblTally!AD45)</f>
        <v>8</v>
      </c>
      <c r="F47" s="13">
        <f>IF(E47="","",E47+tblTally!AZ45)</f>
        <v>8</v>
      </c>
      <c r="G47" s="18">
        <f>IF(tblTally!E45="","",tblTally!E45/100)</f>
        <v>0.33</v>
      </c>
      <c r="H47" s="18">
        <f t="shared" si="3"/>
        <v>0.33</v>
      </c>
      <c r="I47" s="18">
        <f>ModelParameters!Intercept+ModelParameters!STHoffset+((B47-ModelParameters!MeanFlow)/ModelParameters!SDFlow)*ModelParameters!FlowSlope+((D47-ModelParameters!MeanDiversion)/ModelParameters!SDDiversion)*ModelParameters!DiversionSlope</f>
        <v>-2.5761919230150001</v>
      </c>
      <c r="J47" s="18">
        <f t="shared" si="4"/>
        <v>7.0686474479645087E-2</v>
      </c>
      <c r="K47" s="21">
        <f t="shared" si="5"/>
        <v>0.78998044540384948</v>
      </c>
      <c r="L47" s="13">
        <f t="shared" si="6"/>
        <v>434</v>
      </c>
    </row>
    <row r="48" spans="1:12" ht="14.25" x14ac:dyDescent="0.45">
      <c r="A48" s="17">
        <f>IF(tblTally!B46="","",tblTally!B46)</f>
        <v>46098</v>
      </c>
      <c r="B48" s="13">
        <f>IF(tblTally!B46="","",tblTally!C46+tblTally!D46)</f>
        <v>7332.49</v>
      </c>
      <c r="C48" s="13">
        <f>IF(tblTally!C46="","",tblTally!C46)</f>
        <v>1433.79</v>
      </c>
      <c r="D48" s="18">
        <f t="shared" si="2"/>
        <v>0.1955393052019164</v>
      </c>
      <c r="E48" s="13">
        <f>IF(tblTally!I46=0,"",tblTally!I46+tblTally!AD46)</f>
        <v>11</v>
      </c>
      <c r="F48" s="13">
        <f>IF(E48="","",E48+tblTally!AZ46)</f>
        <v>11</v>
      </c>
      <c r="G48" s="18">
        <f>IF(tblTally!E46="","",tblTally!E46/100)</f>
        <v>0.33</v>
      </c>
      <c r="H48" s="18">
        <f t="shared" si="3"/>
        <v>0.33</v>
      </c>
      <c r="I48" s="18">
        <f>ModelParameters!Intercept+ModelParameters!STHoffset+((B48-ModelParameters!MeanFlow)/ModelParameters!SDFlow)*ModelParameters!FlowSlope+((D48-ModelParameters!MeanDiversion)/ModelParameters!SDDiversion)*ModelParameters!DiversionSlope</f>
        <v>-2.1512742115020513</v>
      </c>
      <c r="J48" s="18">
        <f t="shared" si="4"/>
        <v>0.10421221288890536</v>
      </c>
      <c r="K48" s="21">
        <f t="shared" si="5"/>
        <v>0.788685219516014</v>
      </c>
      <c r="L48" s="13">
        <f t="shared" si="6"/>
        <v>406</v>
      </c>
    </row>
    <row r="49" spans="1:12" ht="14.25" x14ac:dyDescent="0.45">
      <c r="A49" s="17">
        <f>IF(tblTally!B47="","",tblTally!B47)</f>
        <v>46099</v>
      </c>
      <c r="B49" s="13">
        <f>IF(tblTally!B47="","",tblTally!C47+tblTally!D47)</f>
        <v>9191.18</v>
      </c>
      <c r="C49" s="13">
        <f>IF(tblTally!C47="","",tblTally!C47)</f>
        <v>1439.93</v>
      </c>
      <c r="D49" s="18">
        <f t="shared" si="2"/>
        <v>0.15666432384089965</v>
      </c>
      <c r="E49" s="13">
        <f>IF(tblTally!I47=0,"",tblTally!I47+tblTally!AD47)</f>
        <v>1</v>
      </c>
      <c r="F49" s="13">
        <f>IF(E49="","",E49+tblTally!AZ47)</f>
        <v>1</v>
      </c>
      <c r="G49" s="18">
        <f>IF(tblTally!E47="","",tblTally!E47/100)</f>
        <v>0.33</v>
      </c>
      <c r="H49" s="18">
        <f t="shared" si="3"/>
        <v>0.33</v>
      </c>
      <c r="I49" s="18">
        <f>ModelParameters!Intercept+ModelParameters!STHoffset+((B49-ModelParameters!MeanFlow)/ModelParameters!SDFlow)*ModelParameters!FlowSlope+((D49-ModelParameters!MeanDiversion)/ModelParameters!SDDiversion)*ModelParameters!DiversionSlope</f>
        <v>-2.9158617243451994</v>
      </c>
      <c r="J49" s="18">
        <f t="shared" si="4"/>
        <v>5.1375008312466976E-2</v>
      </c>
      <c r="K49" s="21">
        <f t="shared" si="5"/>
        <v>0.7882684134473199</v>
      </c>
      <c r="L49" s="13">
        <f t="shared" si="6"/>
        <v>75</v>
      </c>
    </row>
    <row r="50" spans="1:12" ht="14.25" x14ac:dyDescent="0.45">
      <c r="A50" s="17">
        <f>IF(tblTally!B48="","",tblTally!B48)</f>
        <v>46100</v>
      </c>
      <c r="B50" s="13">
        <f>IF(tblTally!B48="","",tblTally!C48+tblTally!D48)</f>
        <v>13243.619999999999</v>
      </c>
      <c r="C50" s="13">
        <f>IF(tblTally!C48="","",tblTally!C48)</f>
        <v>1419.56</v>
      </c>
      <c r="D50" s="18">
        <f t="shared" si="2"/>
        <v>0.10718821591075552</v>
      </c>
      <c r="E50" s="13">
        <f>IF(tblTally!I48=0,"",tblTally!I48+tblTally!AD48)</f>
        <v>7</v>
      </c>
      <c r="F50" s="13">
        <f>IF(E50="","",E50+tblTally!AZ48)</f>
        <v>7</v>
      </c>
      <c r="G50" s="18">
        <f>IF(tblTally!E48="","",tblTally!E48/100)</f>
        <v>0.33</v>
      </c>
      <c r="H50" s="18">
        <f t="shared" si="3"/>
        <v>0.33</v>
      </c>
      <c r="I50" s="18">
        <f>ModelParameters!Intercept+ModelParameters!STHoffset+((B50-ModelParameters!MeanFlow)/ModelParameters!SDFlow)*ModelParameters!FlowSlope+((D50-ModelParameters!MeanDiversion)/ModelParameters!SDDiversion)*ModelParameters!DiversionSlope</f>
        <v>-4.2992101048930431</v>
      </c>
      <c r="J50" s="18">
        <f t="shared" si="4"/>
        <v>1.3397354542844395E-2</v>
      </c>
      <c r="K50" s="21">
        <f t="shared" si="5"/>
        <v>0.78648734285062483</v>
      </c>
      <c r="L50" s="13">
        <f t="shared" si="6"/>
        <v>2013</v>
      </c>
    </row>
    <row r="51" spans="1:12" ht="14.25" x14ac:dyDescent="0.45">
      <c r="A51" s="17" t="str">
        <f>IF(tblTally!B49="","",tblTally!B49)</f>
        <v/>
      </c>
      <c r="B51" s="13" t="str">
        <f>IF(tblTally!B49="","",tblTally!C49+tblTally!D49)</f>
        <v/>
      </c>
      <c r="C51" s="13">
        <f>IF(tblTally!C49="","",tblTally!C49)</f>
        <v>1409.3</v>
      </c>
      <c r="D51" s="18" t="e">
        <f t="shared" si="2"/>
        <v>#VALUE!</v>
      </c>
      <c r="E51" s="13" t="str">
        <f>IF(tblTally!I49=0,"",tblTally!I49+tblTally!AD49)</f>
        <v/>
      </c>
      <c r="F51" s="13" t="str">
        <f>IF(E51="","",E51+tblTally!AZ49)</f>
        <v/>
      </c>
      <c r="G51" s="18" t="str">
        <f>IF(tblTally!E49="","",tblTally!E49/100)</f>
        <v/>
      </c>
      <c r="H51" s="18" t="str">
        <f t="shared" si="3"/>
        <v/>
      </c>
      <c r="I51" s="18" t="e">
        <f>ModelParameters!Intercept+ModelParameters!STHoffset+((B51-ModelParameters!MeanFlow)/ModelParameters!SDFlow)*ModelParameters!FlowSlope+((D51-ModelParameters!MeanDiversion)/ModelParameters!SDDiversion)*ModelParameters!DiversionSlope</f>
        <v>#VALUE!</v>
      </c>
      <c r="J51" s="18" t="e">
        <f t="shared" si="4"/>
        <v>#VALUE!</v>
      </c>
      <c r="K51" s="21" t="e">
        <f t="shared" si="5"/>
        <v>#VALUE!</v>
      </c>
      <c r="L51" s="13" t="str">
        <f t="shared" si="6"/>
        <v/>
      </c>
    </row>
    <row r="52" spans="1:12" ht="14.25" x14ac:dyDescent="0.45">
      <c r="A52" s="17" t="str">
        <f>IF(tblTally!B50="","",tblTally!B50)</f>
        <v/>
      </c>
      <c r="B52" s="13" t="str">
        <f>IF(tblTally!B50="","",tblTally!C50+tblTally!D50)</f>
        <v/>
      </c>
      <c r="C52" s="13" t="str">
        <f>IF(tblTally!C50="","",tblTally!C50)</f>
        <v/>
      </c>
      <c r="D52" s="18" t="str">
        <f t="shared" si="2"/>
        <v/>
      </c>
      <c r="E52" s="13" t="str">
        <f>IF(tblTally!I50=0,"",tblTally!I50+tblTally!AD50)</f>
        <v/>
      </c>
      <c r="F52" s="13" t="str">
        <f>IF(E52="","",E52+tblTally!AZ50)</f>
        <v/>
      </c>
      <c r="G52" s="18" t="str">
        <f>IF(tblTally!E50="","",tblTally!E50/100)</f>
        <v/>
      </c>
      <c r="H52" s="18" t="str">
        <f t="shared" si="3"/>
        <v/>
      </c>
      <c r="I52" s="18" t="e">
        <f>ModelParameters!Intercept+ModelParameters!STHoffset+((B52-ModelParameters!MeanFlow)/ModelParameters!SDFlow)*ModelParameters!FlowSlope+((D52-ModelParameters!MeanDiversion)/ModelParameters!SDDiversion)*ModelParameters!DiversionSlope</f>
        <v>#VALUE!</v>
      </c>
      <c r="J52" s="18" t="e">
        <f t="shared" si="4"/>
        <v>#VALUE!</v>
      </c>
      <c r="K52" s="21" t="e">
        <f t="shared" si="5"/>
        <v>#VALUE!</v>
      </c>
      <c r="L52" s="13" t="str">
        <f t="shared" si="6"/>
        <v/>
      </c>
    </row>
    <row r="53" spans="1:12" ht="14.25" x14ac:dyDescent="0.45">
      <c r="A53" s="17" t="str">
        <f>IF(tblTally!B51="","",tblTally!B51)</f>
        <v/>
      </c>
      <c r="B53" s="13" t="str">
        <f>IF(tblTally!B51="","",tblTally!C51+tblTally!D51)</f>
        <v/>
      </c>
      <c r="C53" s="13" t="str">
        <f>IF(tblTally!C51="","",tblTally!C51)</f>
        <v/>
      </c>
      <c r="D53" s="18" t="str">
        <f t="shared" si="2"/>
        <v/>
      </c>
      <c r="E53" s="13" t="str">
        <f>IF(tblTally!I51=0,"",tblTally!I51+tblTally!AD51)</f>
        <v/>
      </c>
      <c r="F53" s="13" t="str">
        <f>IF(E53="","",E53+tblTally!AZ51)</f>
        <v/>
      </c>
      <c r="G53" s="18" t="str">
        <f>IF(tblTally!E51="","",tblTally!E51/100)</f>
        <v/>
      </c>
      <c r="H53" s="18" t="str">
        <f t="shared" si="3"/>
        <v/>
      </c>
      <c r="I53" s="18" t="e">
        <f>ModelParameters!Intercept+ModelParameters!STHoffset+((B53-ModelParameters!MeanFlow)/ModelParameters!SDFlow)*ModelParameters!FlowSlope+((D53-ModelParameters!MeanDiversion)/ModelParameters!SDDiversion)*ModelParameters!DiversionSlope</f>
        <v>#VALUE!</v>
      </c>
      <c r="J53" s="18" t="e">
        <f t="shared" si="4"/>
        <v>#VALUE!</v>
      </c>
      <c r="K53" s="21" t="e">
        <f t="shared" si="5"/>
        <v>#VALUE!</v>
      </c>
      <c r="L53" s="13" t="str">
        <f t="shared" si="6"/>
        <v/>
      </c>
    </row>
    <row r="54" spans="1:12" ht="14.25" x14ac:dyDescent="0.45">
      <c r="A54" s="17" t="str">
        <f>IF(tblTally!B52="","",tblTally!B52)</f>
        <v/>
      </c>
      <c r="B54" s="13" t="str">
        <f>IF(tblTally!B52="","",tblTally!C52+tblTally!D52)</f>
        <v/>
      </c>
      <c r="C54" s="13" t="str">
        <f>IF(tblTally!C52="","",tblTally!C52)</f>
        <v/>
      </c>
      <c r="D54" s="18" t="str">
        <f t="shared" si="2"/>
        <v/>
      </c>
      <c r="E54" s="13" t="str">
        <f>IF(tblTally!I52=0,"",tblTally!I52+tblTally!AD52)</f>
        <v/>
      </c>
      <c r="F54" s="13" t="str">
        <f>IF(E54="","",E54+tblTally!AZ52)</f>
        <v/>
      </c>
      <c r="G54" s="18" t="str">
        <f>IF(tblTally!E52="","",tblTally!E52/100)</f>
        <v/>
      </c>
      <c r="H54" s="18" t="str">
        <f t="shared" si="3"/>
        <v/>
      </c>
      <c r="I54" s="18" t="e">
        <f>ModelParameters!Intercept+ModelParameters!STHoffset+((B54-ModelParameters!MeanFlow)/ModelParameters!SDFlow)*ModelParameters!FlowSlope+((D54-ModelParameters!MeanDiversion)/ModelParameters!SDDiversion)*ModelParameters!DiversionSlope</f>
        <v>#VALUE!</v>
      </c>
      <c r="J54" s="18" t="e">
        <f t="shared" si="4"/>
        <v>#VALUE!</v>
      </c>
      <c r="K54" s="21" t="e">
        <f t="shared" si="5"/>
        <v>#VALUE!</v>
      </c>
      <c r="L54" s="13" t="str">
        <f t="shared" si="6"/>
        <v/>
      </c>
    </row>
    <row r="55" spans="1:12" ht="14.25" x14ac:dyDescent="0.45">
      <c r="A55" s="17" t="str">
        <f>IF(tblTally!B53="","",tblTally!B53)</f>
        <v/>
      </c>
      <c r="B55" s="13" t="str">
        <f>IF(tblTally!B53="","",tblTally!C53+tblTally!D53)</f>
        <v/>
      </c>
      <c r="C55" s="13" t="str">
        <f>IF(tblTally!C53="","",tblTally!C53)</f>
        <v/>
      </c>
      <c r="D55" s="18" t="str">
        <f t="shared" si="2"/>
        <v/>
      </c>
      <c r="E55" s="13" t="str">
        <f>IF(tblTally!I53=0,"",tblTally!I53+tblTally!AD53)</f>
        <v/>
      </c>
      <c r="F55" s="13" t="str">
        <f>IF(E55="","",E55+tblTally!AZ53)</f>
        <v/>
      </c>
      <c r="G55" s="18" t="str">
        <f>IF(tblTally!E53="","",tblTally!E53/100)</f>
        <v/>
      </c>
      <c r="H55" s="18" t="str">
        <f t="shared" si="3"/>
        <v/>
      </c>
      <c r="I55" s="18" t="e">
        <f>ModelParameters!Intercept+ModelParameters!STHoffset+((B55-ModelParameters!MeanFlow)/ModelParameters!SDFlow)*ModelParameters!FlowSlope+((D55-ModelParameters!MeanDiversion)/ModelParameters!SDDiversion)*ModelParameters!DiversionSlope</f>
        <v>#VALUE!</v>
      </c>
      <c r="J55" s="18" t="e">
        <f t="shared" si="4"/>
        <v>#VALUE!</v>
      </c>
      <c r="K55" s="21" t="e">
        <f t="shared" si="5"/>
        <v>#VALUE!</v>
      </c>
      <c r="L55" s="13" t="str">
        <f t="shared" si="6"/>
        <v/>
      </c>
    </row>
    <row r="56" spans="1:12" ht="14.25" x14ac:dyDescent="0.45">
      <c r="A56" s="17" t="str">
        <f>IF(tblTally!B54="","",tblTally!B54)</f>
        <v/>
      </c>
      <c r="B56" s="13" t="str">
        <f>IF(tblTally!B54="","",tblTally!C54+tblTally!D54)</f>
        <v/>
      </c>
      <c r="C56" s="13" t="str">
        <f>IF(tblTally!C54="","",tblTally!C54)</f>
        <v/>
      </c>
      <c r="D56" s="18" t="str">
        <f t="shared" si="2"/>
        <v/>
      </c>
      <c r="E56" s="13" t="str">
        <f>IF(tblTally!I54=0,"",tblTally!I54+tblTally!AD54)</f>
        <v/>
      </c>
      <c r="F56" s="13" t="str">
        <f>IF(E56="","",E56+tblTally!AZ54)</f>
        <v/>
      </c>
      <c r="G56" s="18" t="str">
        <f>IF(tblTally!E54="","",tblTally!E54/100)</f>
        <v/>
      </c>
      <c r="H56" s="18" t="str">
        <f t="shared" si="3"/>
        <v/>
      </c>
      <c r="I56" s="18" t="e">
        <f>ModelParameters!Intercept+ModelParameters!STHoffset+((B56-ModelParameters!MeanFlow)/ModelParameters!SDFlow)*ModelParameters!FlowSlope+((D56-ModelParameters!MeanDiversion)/ModelParameters!SDDiversion)*ModelParameters!DiversionSlope</f>
        <v>#VALUE!</v>
      </c>
      <c r="J56" s="18" t="e">
        <f t="shared" si="4"/>
        <v>#VALUE!</v>
      </c>
      <c r="K56" s="21" t="e">
        <f t="shared" si="5"/>
        <v>#VALUE!</v>
      </c>
      <c r="L56" s="13" t="str">
        <f t="shared" si="6"/>
        <v/>
      </c>
    </row>
    <row r="57" spans="1:12" ht="14.25" x14ac:dyDescent="0.45">
      <c r="A57" s="17" t="str">
        <f>IF(tblTally!B55="","",tblTally!B55)</f>
        <v/>
      </c>
      <c r="B57" s="13" t="str">
        <f>IF(tblTally!B55="","",tblTally!C55+tblTally!D55)</f>
        <v/>
      </c>
      <c r="C57" s="13" t="str">
        <f>IF(tblTally!C55="","",tblTally!C55)</f>
        <v/>
      </c>
      <c r="D57" s="18" t="str">
        <f t="shared" si="2"/>
        <v/>
      </c>
      <c r="E57" s="13" t="str">
        <f>IF(tblTally!I55=0,"",tblTally!I55+tblTally!AD55)</f>
        <v/>
      </c>
      <c r="F57" s="13" t="str">
        <f>IF(E57="","",E57+tblTally!AZ55)</f>
        <v/>
      </c>
      <c r="G57" s="18" t="str">
        <f>IF(tblTally!E55="","",tblTally!E55/100)</f>
        <v/>
      </c>
      <c r="H57" s="18" t="str">
        <f t="shared" si="3"/>
        <v/>
      </c>
      <c r="I57" s="18" t="e">
        <f>ModelParameters!Intercept+ModelParameters!STHoffset+((B57-ModelParameters!MeanFlow)/ModelParameters!SDFlow)*ModelParameters!FlowSlope+((D57-ModelParameters!MeanDiversion)/ModelParameters!SDDiversion)*ModelParameters!DiversionSlope</f>
        <v>#VALUE!</v>
      </c>
      <c r="J57" s="18" t="e">
        <f t="shared" si="4"/>
        <v>#VALUE!</v>
      </c>
      <c r="K57" s="21" t="e">
        <f t="shared" si="5"/>
        <v>#VALUE!</v>
      </c>
      <c r="L57" s="13" t="str">
        <f t="shared" si="6"/>
        <v/>
      </c>
    </row>
    <row r="58" spans="1:12" ht="14.25" x14ac:dyDescent="0.45">
      <c r="A58" s="17" t="str">
        <f>IF(tblTally!B56="","",tblTally!B56)</f>
        <v/>
      </c>
      <c r="B58" s="13" t="str">
        <f>IF(tblTally!B56="","",tblTally!C56+tblTally!D56)</f>
        <v/>
      </c>
      <c r="C58" s="13" t="str">
        <f>IF(tblTally!C56="","",tblTally!C56)</f>
        <v/>
      </c>
      <c r="D58" s="18" t="str">
        <f t="shared" si="2"/>
        <v/>
      </c>
      <c r="E58" s="13" t="str">
        <f>IF(tblTally!I56=0,"",tblTally!I56+tblTally!AD56)</f>
        <v/>
      </c>
      <c r="F58" s="13" t="str">
        <f>IF(E58="","",E58+tblTally!AZ56)</f>
        <v/>
      </c>
      <c r="G58" s="18" t="str">
        <f>IF(tblTally!E56="","",tblTally!E56/100)</f>
        <v/>
      </c>
      <c r="H58" s="18" t="str">
        <f t="shared" si="3"/>
        <v/>
      </c>
      <c r="I58" s="18" t="e">
        <f>ModelParameters!Intercept+ModelParameters!STHoffset+((B58-ModelParameters!MeanFlow)/ModelParameters!SDFlow)*ModelParameters!FlowSlope+((D58-ModelParameters!MeanDiversion)/ModelParameters!SDDiversion)*ModelParameters!DiversionSlope</f>
        <v>#VALUE!</v>
      </c>
      <c r="J58" s="18" t="e">
        <f t="shared" si="4"/>
        <v>#VALUE!</v>
      </c>
      <c r="K58" s="21" t="e">
        <f t="shared" si="5"/>
        <v>#VALUE!</v>
      </c>
      <c r="L58" s="13" t="str">
        <f t="shared" si="6"/>
        <v/>
      </c>
    </row>
    <row r="59" spans="1:12" ht="14.25" x14ac:dyDescent="0.45">
      <c r="A59" s="17" t="str">
        <f>IF(tblTally!B57="","",tblTally!B57)</f>
        <v/>
      </c>
      <c r="B59" s="13" t="str">
        <f>IF(tblTally!B57="","",tblTally!C57+tblTally!D57)</f>
        <v/>
      </c>
      <c r="C59" s="13" t="str">
        <f>IF(tblTally!C57="","",tblTally!C57)</f>
        <v/>
      </c>
      <c r="D59" s="18" t="str">
        <f t="shared" si="2"/>
        <v/>
      </c>
      <c r="E59" s="13" t="str">
        <f>IF(tblTally!I57=0,"",tblTally!I57+tblTally!AD57)</f>
        <v/>
      </c>
      <c r="F59" s="13" t="str">
        <f>IF(E59="","",E59+tblTally!AZ57)</f>
        <v/>
      </c>
      <c r="G59" s="18" t="str">
        <f>IF(tblTally!E57="","",tblTally!E57/100)</f>
        <v/>
      </c>
      <c r="H59" s="18" t="str">
        <f t="shared" si="3"/>
        <v/>
      </c>
      <c r="I59" s="18" t="e">
        <f>ModelParameters!Intercept+ModelParameters!STHoffset+((B59-ModelParameters!MeanFlow)/ModelParameters!SDFlow)*ModelParameters!FlowSlope+((D59-ModelParameters!MeanDiversion)/ModelParameters!SDDiversion)*ModelParameters!DiversionSlope</f>
        <v>#VALUE!</v>
      </c>
      <c r="J59" s="18" t="e">
        <f t="shared" si="4"/>
        <v>#VALUE!</v>
      </c>
      <c r="K59" s="21" t="e">
        <f t="shared" si="5"/>
        <v>#VALUE!</v>
      </c>
      <c r="L59" s="13" t="str">
        <f t="shared" si="6"/>
        <v/>
      </c>
    </row>
    <row r="60" spans="1:12" ht="14.25" x14ac:dyDescent="0.45">
      <c r="A60" s="17" t="str">
        <f>IF(tblTally!B58="","",tblTally!B58)</f>
        <v/>
      </c>
      <c r="B60" s="13" t="str">
        <f>IF(tblTally!B58="","",tblTally!C58+tblTally!D58)</f>
        <v/>
      </c>
      <c r="C60" s="13" t="str">
        <f>IF(tblTally!C58="","",tblTally!C58)</f>
        <v/>
      </c>
      <c r="D60" s="18" t="str">
        <f t="shared" si="2"/>
        <v/>
      </c>
      <c r="E60" s="13" t="str">
        <f>IF(tblTally!I58=0,"",tblTally!I58+tblTally!AD58)</f>
        <v/>
      </c>
      <c r="F60" s="13" t="str">
        <f>IF(E60="","",E60+tblTally!AZ58)</f>
        <v/>
      </c>
      <c r="G60" s="18" t="str">
        <f>IF(tblTally!E58="","",tblTally!E58/100)</f>
        <v/>
      </c>
      <c r="H60" s="18" t="str">
        <f t="shared" si="3"/>
        <v/>
      </c>
      <c r="I60" s="18" t="e">
        <f>ModelParameters!Intercept+ModelParameters!STHoffset+((B60-ModelParameters!MeanFlow)/ModelParameters!SDFlow)*ModelParameters!FlowSlope+((D60-ModelParameters!MeanDiversion)/ModelParameters!SDDiversion)*ModelParameters!DiversionSlope</f>
        <v>#VALUE!</v>
      </c>
      <c r="J60" s="18" t="e">
        <f t="shared" si="4"/>
        <v>#VALUE!</v>
      </c>
      <c r="K60" s="21" t="e">
        <f t="shared" si="5"/>
        <v>#VALUE!</v>
      </c>
      <c r="L60" s="13" t="str">
        <f t="shared" si="6"/>
        <v/>
      </c>
    </row>
    <row r="61" spans="1:12" ht="14.25" x14ac:dyDescent="0.45">
      <c r="A61" s="17" t="str">
        <f>IF(tblTally!B59="","",tblTally!B59)</f>
        <v/>
      </c>
      <c r="B61" s="13" t="str">
        <f>IF(tblTally!B59="","",tblTally!C59+tblTally!D59)</f>
        <v/>
      </c>
      <c r="C61" s="13" t="str">
        <f>IF(tblTally!C59="","",tblTally!C59)</f>
        <v/>
      </c>
      <c r="D61" s="18" t="str">
        <f t="shared" si="2"/>
        <v/>
      </c>
      <c r="E61" s="13" t="str">
        <f>IF(tblTally!I59=0,"",tblTally!I59+tblTally!AD59)</f>
        <v/>
      </c>
      <c r="F61" s="13" t="str">
        <f>IF(E61="","",E61+tblTally!AZ59)</f>
        <v/>
      </c>
      <c r="G61" s="18" t="str">
        <f>IF(tblTally!E59="","",tblTally!E59/100)</f>
        <v/>
      </c>
      <c r="H61" s="18" t="str">
        <f t="shared" si="3"/>
        <v/>
      </c>
      <c r="I61" s="18" t="e">
        <f>ModelParameters!Intercept+ModelParameters!STHoffset+((B61-ModelParameters!MeanFlow)/ModelParameters!SDFlow)*ModelParameters!FlowSlope+((D61-ModelParameters!MeanDiversion)/ModelParameters!SDDiversion)*ModelParameters!DiversionSlope</f>
        <v>#VALUE!</v>
      </c>
      <c r="J61" s="18" t="e">
        <f t="shared" si="4"/>
        <v>#VALUE!</v>
      </c>
      <c r="K61" s="21" t="e">
        <f t="shared" si="5"/>
        <v>#VALUE!</v>
      </c>
      <c r="L61" s="13" t="str">
        <f t="shared" si="6"/>
        <v/>
      </c>
    </row>
    <row r="62" spans="1:12" ht="14.25" x14ac:dyDescent="0.45">
      <c r="A62" s="17" t="str">
        <f>IF(tblTally!B60="","",tblTally!B60)</f>
        <v/>
      </c>
      <c r="B62" s="13" t="str">
        <f>IF(tblTally!B60="","",tblTally!C60+tblTally!D60)</f>
        <v/>
      </c>
      <c r="C62" s="13" t="str">
        <f>IF(tblTally!C60="","",tblTally!C60)</f>
        <v/>
      </c>
      <c r="D62" s="18" t="str">
        <f t="shared" si="2"/>
        <v/>
      </c>
      <c r="E62" s="13" t="str">
        <f>IF(tblTally!I60=0,"",tblTally!I60+tblTally!AD60)</f>
        <v/>
      </c>
      <c r="F62" s="13" t="str">
        <f>IF(E62="","",E62+tblTally!AZ60)</f>
        <v/>
      </c>
      <c r="G62" s="18" t="str">
        <f>IF(tblTally!E60="","",tblTally!E60/100)</f>
        <v/>
      </c>
      <c r="H62" s="18" t="str">
        <f t="shared" si="3"/>
        <v/>
      </c>
      <c r="I62" s="18" t="e">
        <f>ModelParameters!Intercept+ModelParameters!STHoffset+((B62-ModelParameters!MeanFlow)/ModelParameters!SDFlow)*ModelParameters!FlowSlope+((D62-ModelParameters!MeanDiversion)/ModelParameters!SDDiversion)*ModelParameters!DiversionSlope</f>
        <v>#VALUE!</v>
      </c>
      <c r="J62" s="18" t="e">
        <f t="shared" si="4"/>
        <v>#VALUE!</v>
      </c>
      <c r="K62" s="21" t="e">
        <f t="shared" si="5"/>
        <v>#VALUE!</v>
      </c>
      <c r="L62" s="13" t="str">
        <f t="shared" si="6"/>
        <v/>
      </c>
    </row>
    <row r="63" spans="1:12" ht="14.25" x14ac:dyDescent="0.45">
      <c r="A63" s="17" t="str">
        <f>IF(tblTally!B61="","",tblTally!B61)</f>
        <v/>
      </c>
      <c r="B63" s="13" t="str">
        <f>IF(tblTally!B61="","",tblTally!C61+tblTally!D61)</f>
        <v/>
      </c>
      <c r="C63" s="13" t="str">
        <f>IF(tblTally!C61="","",tblTally!C61)</f>
        <v/>
      </c>
      <c r="D63" s="18" t="str">
        <f t="shared" si="2"/>
        <v/>
      </c>
      <c r="E63" s="13" t="str">
        <f>IF(tblTally!I61=0,"",tblTally!I61+tblTally!AD61)</f>
        <v/>
      </c>
      <c r="F63" s="13" t="str">
        <f>IF(E63="","",E63+tblTally!AZ61)</f>
        <v/>
      </c>
      <c r="G63" s="18" t="str">
        <f>IF(tblTally!E61="","",tblTally!E61/100)</f>
        <v/>
      </c>
      <c r="H63" s="18" t="str">
        <f t="shared" si="3"/>
        <v/>
      </c>
      <c r="I63" s="18" t="e">
        <f>ModelParameters!Intercept+ModelParameters!STHoffset+((B63-ModelParameters!MeanFlow)/ModelParameters!SDFlow)*ModelParameters!FlowSlope+((D63-ModelParameters!MeanDiversion)/ModelParameters!SDDiversion)*ModelParameters!DiversionSlope</f>
        <v>#VALUE!</v>
      </c>
      <c r="J63" s="18" t="e">
        <f t="shared" si="4"/>
        <v>#VALUE!</v>
      </c>
      <c r="K63" s="21" t="e">
        <f t="shared" si="5"/>
        <v>#VALUE!</v>
      </c>
      <c r="L63" s="13" t="str">
        <f t="shared" si="6"/>
        <v/>
      </c>
    </row>
    <row r="64" spans="1:12" ht="14.25" x14ac:dyDescent="0.45">
      <c r="A64" s="17" t="str">
        <f>IF(tblTally!B62="","",tblTally!B62)</f>
        <v/>
      </c>
      <c r="B64" s="13" t="str">
        <f>IF(tblTally!B62="","",tblTally!C62+tblTally!D62)</f>
        <v/>
      </c>
      <c r="C64" s="13" t="str">
        <f>IF(tblTally!C62="","",tblTally!C62)</f>
        <v/>
      </c>
      <c r="D64" s="18" t="str">
        <f t="shared" si="2"/>
        <v/>
      </c>
      <c r="E64" s="13" t="str">
        <f>IF(tblTally!I62=0,"",tblTally!I62+tblTally!AD62)</f>
        <v/>
      </c>
      <c r="F64" s="13" t="str">
        <f>IF(E64="","",E64+tblTally!AZ62)</f>
        <v/>
      </c>
      <c r="G64" s="18" t="str">
        <f>IF(tblTally!E62="","",tblTally!E62/100)</f>
        <v/>
      </c>
      <c r="H64" s="18" t="str">
        <f t="shared" si="3"/>
        <v/>
      </c>
      <c r="I64" s="18" t="e">
        <f>ModelParameters!Intercept+ModelParameters!STHoffset+((B64-ModelParameters!MeanFlow)/ModelParameters!SDFlow)*ModelParameters!FlowSlope+((D64-ModelParameters!MeanDiversion)/ModelParameters!SDDiversion)*ModelParameters!DiversionSlope</f>
        <v>#VALUE!</v>
      </c>
      <c r="J64" s="18" t="e">
        <f t="shared" si="4"/>
        <v>#VALUE!</v>
      </c>
      <c r="K64" s="21" t="e">
        <f t="shared" si="5"/>
        <v>#VALUE!</v>
      </c>
      <c r="L64" s="13" t="str">
        <f t="shared" si="6"/>
        <v/>
      </c>
    </row>
    <row r="65" spans="1:12" ht="14.25" x14ac:dyDescent="0.45">
      <c r="A65" s="17" t="str">
        <f>IF(tblTally!B63="","",tblTally!B63)</f>
        <v/>
      </c>
      <c r="B65" s="13" t="str">
        <f>IF(tblTally!B63="","",tblTally!C63+tblTally!D63)</f>
        <v/>
      </c>
      <c r="C65" s="13" t="str">
        <f>IF(tblTally!C63="","",tblTally!C63)</f>
        <v/>
      </c>
      <c r="D65" s="18" t="str">
        <f t="shared" si="2"/>
        <v/>
      </c>
      <c r="E65" s="13" t="str">
        <f>IF(tblTally!I63=0,"",tblTally!I63+tblTally!AD63)</f>
        <v/>
      </c>
      <c r="F65" s="13" t="str">
        <f>IF(E65="","",E65+tblTally!AZ63)</f>
        <v/>
      </c>
      <c r="G65" s="18" t="str">
        <f>IF(tblTally!E63="","",tblTally!E63/100)</f>
        <v/>
      </c>
      <c r="H65" s="18" t="str">
        <f t="shared" si="3"/>
        <v/>
      </c>
      <c r="I65" s="18" t="e">
        <f>ModelParameters!Intercept+ModelParameters!STHoffset+((B65-ModelParameters!MeanFlow)/ModelParameters!SDFlow)*ModelParameters!FlowSlope+((D65-ModelParameters!MeanDiversion)/ModelParameters!SDDiversion)*ModelParameters!DiversionSlope</f>
        <v>#VALUE!</v>
      </c>
      <c r="J65" s="18" t="e">
        <f t="shared" si="4"/>
        <v>#VALUE!</v>
      </c>
      <c r="K65" s="21" t="e">
        <f t="shared" si="5"/>
        <v>#VALUE!</v>
      </c>
      <c r="L65" s="13" t="str">
        <f t="shared" si="6"/>
        <v/>
      </c>
    </row>
    <row r="66" spans="1:12" ht="14.25" x14ac:dyDescent="0.45">
      <c r="A66" s="17" t="str">
        <f>IF(tblTally!B64="","",tblTally!B64)</f>
        <v/>
      </c>
      <c r="B66" s="13" t="str">
        <f>IF(tblTally!B64="","",tblTally!C64+tblTally!D64)</f>
        <v/>
      </c>
      <c r="C66" s="13" t="str">
        <f>IF(tblTally!C64="","",tblTally!C64)</f>
        <v/>
      </c>
      <c r="D66" s="18" t="str">
        <f t="shared" si="2"/>
        <v/>
      </c>
      <c r="E66" s="13" t="str">
        <f>IF(tblTally!I64=0,"",tblTally!I64+tblTally!AD64)</f>
        <v/>
      </c>
      <c r="F66" s="13" t="str">
        <f>IF(E66="","",E66+tblTally!AZ64)</f>
        <v/>
      </c>
      <c r="G66" s="18" t="str">
        <f>IF(tblTally!E64="","",tblTally!E64/100)</f>
        <v/>
      </c>
      <c r="H66" s="18" t="str">
        <f t="shared" si="3"/>
        <v/>
      </c>
      <c r="I66" s="18" t="e">
        <f>ModelParameters!Intercept+ModelParameters!STHoffset+((B66-ModelParameters!MeanFlow)/ModelParameters!SDFlow)*ModelParameters!FlowSlope+((D66-ModelParameters!MeanDiversion)/ModelParameters!SDDiversion)*ModelParameters!DiversionSlope</f>
        <v>#VALUE!</v>
      </c>
      <c r="J66" s="18" t="e">
        <f t="shared" si="4"/>
        <v>#VALUE!</v>
      </c>
      <c r="K66" s="21" t="e">
        <f t="shared" si="5"/>
        <v>#VALUE!</v>
      </c>
      <c r="L66" s="13" t="str">
        <f t="shared" si="6"/>
        <v/>
      </c>
    </row>
    <row r="67" spans="1:12" ht="14.25" x14ac:dyDescent="0.45">
      <c r="A67" s="17" t="str">
        <f>IF(tblTally!B65="","",tblTally!B65)</f>
        <v/>
      </c>
      <c r="B67" s="13" t="str">
        <f>IF(tblTally!B65="","",tblTally!C65+tblTally!D65)</f>
        <v/>
      </c>
      <c r="C67" s="13" t="str">
        <f>IF(tblTally!C65="","",tblTally!C65)</f>
        <v/>
      </c>
      <c r="D67" s="18" t="str">
        <f t="shared" si="2"/>
        <v/>
      </c>
      <c r="E67" s="13" t="str">
        <f>IF(tblTally!I65=0,"",tblTally!I65+tblTally!AD65)</f>
        <v/>
      </c>
      <c r="F67" s="13" t="str">
        <f>IF(E67="","",E67+tblTally!AZ65)</f>
        <v/>
      </c>
      <c r="G67" s="18" t="str">
        <f>IF(tblTally!E65="","",tblTally!E65/100)</f>
        <v/>
      </c>
      <c r="H67" s="18" t="str">
        <f t="shared" si="3"/>
        <v/>
      </c>
      <c r="I67" s="18" t="e">
        <f>ModelParameters!Intercept+ModelParameters!STHoffset+((B67-ModelParameters!MeanFlow)/ModelParameters!SDFlow)*ModelParameters!FlowSlope+((D67-ModelParameters!MeanDiversion)/ModelParameters!SDDiversion)*ModelParameters!DiversionSlope</f>
        <v>#VALUE!</v>
      </c>
      <c r="J67" s="18" t="e">
        <f t="shared" si="4"/>
        <v>#VALUE!</v>
      </c>
      <c r="K67" s="21" t="e">
        <f t="shared" si="5"/>
        <v>#VALUE!</v>
      </c>
      <c r="L67" s="13" t="str">
        <f t="shared" si="6"/>
        <v/>
      </c>
    </row>
    <row r="68" spans="1:12" ht="14.25" x14ac:dyDescent="0.45">
      <c r="A68" s="17" t="str">
        <f>IF(tblTally!B66="","",tblTally!B66)</f>
        <v/>
      </c>
      <c r="B68" s="13" t="str">
        <f>IF(tblTally!B66="","",tblTally!C66+tblTally!D66)</f>
        <v/>
      </c>
      <c r="C68" s="13" t="str">
        <f>IF(tblTally!C66="","",tblTally!C66)</f>
        <v/>
      </c>
      <c r="D68" s="18" t="str">
        <f t="shared" si="2"/>
        <v/>
      </c>
      <c r="E68" s="13" t="str">
        <f>IF(tblTally!I66=0,"",tblTally!I66+tblTally!AD66)</f>
        <v/>
      </c>
      <c r="F68" s="13" t="str">
        <f>IF(E68="","",E68+tblTally!AZ66)</f>
        <v/>
      </c>
      <c r="G68" s="18" t="str">
        <f>IF(tblTally!E66="","",tblTally!E66/100)</f>
        <v/>
      </c>
      <c r="H68" s="18" t="str">
        <f t="shared" si="3"/>
        <v/>
      </c>
      <c r="I68" s="18" t="e">
        <f>ModelParameters!Intercept+ModelParameters!STHoffset+((B68-ModelParameters!MeanFlow)/ModelParameters!SDFlow)*ModelParameters!FlowSlope+((D68-ModelParameters!MeanDiversion)/ModelParameters!SDDiversion)*ModelParameters!DiversionSlope</f>
        <v>#VALUE!</v>
      </c>
      <c r="J68" s="18" t="e">
        <f t="shared" si="4"/>
        <v>#VALUE!</v>
      </c>
      <c r="K68" s="21" t="e">
        <f t="shared" si="5"/>
        <v>#VALUE!</v>
      </c>
      <c r="L68" s="13" t="str">
        <f t="shared" si="6"/>
        <v/>
      </c>
    </row>
    <row r="69" spans="1:12" ht="14.25" x14ac:dyDescent="0.45">
      <c r="A69" s="17" t="str">
        <f>IF(tblTally!B67="","",tblTally!B67)</f>
        <v/>
      </c>
      <c r="B69" s="13" t="str">
        <f>IF(tblTally!B67="","",tblTally!C67+tblTally!D67)</f>
        <v/>
      </c>
      <c r="C69" s="13" t="str">
        <f>IF(tblTally!C67="","",tblTally!C67)</f>
        <v/>
      </c>
      <c r="D69" s="18" t="str">
        <f t="shared" ref="D69:D132" si="7">IF(C69="","",C69/B69)</f>
        <v/>
      </c>
      <c r="E69" s="13" t="str">
        <f>IF(tblTally!I67=0,"",tblTally!I67+tblTally!AD67)</f>
        <v/>
      </c>
      <c r="F69" s="13" t="str">
        <f>IF(E69="","",E69+tblTally!AZ67)</f>
        <v/>
      </c>
      <c r="G69" s="18" t="str">
        <f>IF(tblTally!E67="","",tblTally!E67/100)</f>
        <v/>
      </c>
      <c r="H69" s="18" t="str">
        <f t="shared" ref="H69:H132" si="8">IF(G69="","",G69)</f>
        <v/>
      </c>
      <c r="I69" s="18" t="e">
        <f>ModelParameters!Intercept+ModelParameters!STHoffset+((B69-ModelParameters!MeanFlow)/ModelParameters!SDFlow)*ModelParameters!FlowSlope+((D69-ModelParameters!MeanDiversion)/ModelParameters!SDDiversion)*ModelParameters!DiversionSlope</f>
        <v>#VALUE!</v>
      </c>
      <c r="J69" s="18" t="e">
        <f t="shared" ref="J69:J132" si="9">IF(D69=0,0,EXP(I69)/(1+EXP(I69)))</f>
        <v>#VALUE!</v>
      </c>
      <c r="K69" s="21" t="e">
        <f t="shared" ref="K69:K132" si="10">1/(1+EXP(-(CSurvB011+CSurvB111*(A69 -DATEVALUE("1/1/"&amp;TEXT(A69,"yy"))+1)+CSurvB211*(C69+132))))*SurvHeadgateSpCk</f>
        <v>#VALUE!</v>
      </c>
      <c r="L69" s="13" t="str">
        <f t="shared" ref="L69:L132" si="11">IF(F69="","",ROUND(F69/H69/K69/J69,0))</f>
        <v/>
      </c>
    </row>
    <row r="70" spans="1:12" ht="14.25" x14ac:dyDescent="0.45">
      <c r="A70" s="17" t="str">
        <f>IF(tblTally!B68="","",tblTally!B68)</f>
        <v/>
      </c>
      <c r="B70" s="13" t="str">
        <f>IF(tblTally!B68="","",tblTally!C68+tblTally!D68)</f>
        <v/>
      </c>
      <c r="C70" s="13" t="str">
        <f>IF(tblTally!C68="","",tblTally!C68)</f>
        <v/>
      </c>
      <c r="D70" s="18" t="str">
        <f t="shared" si="7"/>
        <v/>
      </c>
      <c r="E70" s="13" t="str">
        <f>IF(tblTally!I68=0,"",tblTally!I68+tblTally!AD68)</f>
        <v/>
      </c>
      <c r="F70" s="13" t="str">
        <f>IF(E70="","",E70+tblTally!AZ68)</f>
        <v/>
      </c>
      <c r="G70" s="18" t="str">
        <f>IF(tblTally!E68="","",tblTally!E68/100)</f>
        <v/>
      </c>
      <c r="H70" s="18" t="str">
        <f t="shared" si="8"/>
        <v/>
      </c>
      <c r="I70" s="18" t="e">
        <f>ModelParameters!Intercept+ModelParameters!STHoffset+((B70-ModelParameters!MeanFlow)/ModelParameters!SDFlow)*ModelParameters!FlowSlope+((D70-ModelParameters!MeanDiversion)/ModelParameters!SDDiversion)*ModelParameters!DiversionSlope</f>
        <v>#VALUE!</v>
      </c>
      <c r="J70" s="18" t="e">
        <f t="shared" si="9"/>
        <v>#VALUE!</v>
      </c>
      <c r="K70" s="21" t="e">
        <f t="shared" si="10"/>
        <v>#VALUE!</v>
      </c>
      <c r="L70" s="13" t="str">
        <f t="shared" si="11"/>
        <v/>
      </c>
    </row>
    <row r="71" spans="1:12" ht="14.25" x14ac:dyDescent="0.45">
      <c r="A71" s="17" t="str">
        <f>IF(tblTally!B69="","",tblTally!B69)</f>
        <v/>
      </c>
      <c r="B71" s="13" t="str">
        <f>IF(tblTally!B69="","",tblTally!C69+tblTally!D69)</f>
        <v/>
      </c>
      <c r="C71" s="13" t="str">
        <f>IF(tblTally!C69="","",tblTally!C69)</f>
        <v/>
      </c>
      <c r="D71" s="18" t="str">
        <f t="shared" si="7"/>
        <v/>
      </c>
      <c r="E71" s="13" t="str">
        <f>IF(tblTally!I69=0,"",tblTally!I69+tblTally!AD69)</f>
        <v/>
      </c>
      <c r="F71" s="13" t="str">
        <f>IF(E71="","",E71+tblTally!AZ69)</f>
        <v/>
      </c>
      <c r="G71" s="18" t="str">
        <f>IF(tblTally!E69="","",tblTally!E69/100)</f>
        <v/>
      </c>
      <c r="H71" s="18" t="str">
        <f t="shared" si="8"/>
        <v/>
      </c>
      <c r="I71" s="18" t="e">
        <f>ModelParameters!Intercept+ModelParameters!STHoffset+((B71-ModelParameters!MeanFlow)/ModelParameters!SDFlow)*ModelParameters!FlowSlope+((D71-ModelParameters!MeanDiversion)/ModelParameters!SDDiversion)*ModelParameters!DiversionSlope</f>
        <v>#VALUE!</v>
      </c>
      <c r="J71" s="18" t="e">
        <f t="shared" si="9"/>
        <v>#VALUE!</v>
      </c>
      <c r="K71" s="21" t="e">
        <f t="shared" si="10"/>
        <v>#VALUE!</v>
      </c>
      <c r="L71" s="13" t="str">
        <f t="shared" si="11"/>
        <v/>
      </c>
    </row>
    <row r="72" spans="1:12" ht="14.25" x14ac:dyDescent="0.45">
      <c r="A72" s="17" t="str">
        <f>IF(tblTally!B70="","",tblTally!B70)</f>
        <v/>
      </c>
      <c r="B72" s="13" t="str">
        <f>IF(tblTally!B70="","",tblTally!C70+tblTally!D70)</f>
        <v/>
      </c>
      <c r="C72" s="13" t="str">
        <f>IF(tblTally!C70="","",tblTally!C70)</f>
        <v/>
      </c>
      <c r="D72" s="18" t="str">
        <f t="shared" si="7"/>
        <v/>
      </c>
      <c r="E72" s="13" t="str">
        <f>IF(tblTally!I70=0,"",tblTally!I70+tblTally!AD70)</f>
        <v/>
      </c>
      <c r="F72" s="13" t="str">
        <f>IF(E72="","",E72+tblTally!AZ70)</f>
        <v/>
      </c>
      <c r="G72" s="18" t="str">
        <f>IF(tblTally!E70="","",tblTally!E70/100)</f>
        <v/>
      </c>
      <c r="H72" s="18" t="str">
        <f t="shared" si="8"/>
        <v/>
      </c>
      <c r="I72" s="18" t="e">
        <f>ModelParameters!Intercept+ModelParameters!STHoffset+((B72-ModelParameters!MeanFlow)/ModelParameters!SDFlow)*ModelParameters!FlowSlope+((D72-ModelParameters!MeanDiversion)/ModelParameters!SDDiversion)*ModelParameters!DiversionSlope</f>
        <v>#VALUE!</v>
      </c>
      <c r="J72" s="18" t="e">
        <f t="shared" si="9"/>
        <v>#VALUE!</v>
      </c>
      <c r="K72" s="21" t="e">
        <f t="shared" si="10"/>
        <v>#VALUE!</v>
      </c>
      <c r="L72" s="13" t="str">
        <f t="shared" si="11"/>
        <v/>
      </c>
    </row>
    <row r="73" spans="1:12" ht="14.25" x14ac:dyDescent="0.45">
      <c r="A73" s="17" t="str">
        <f>IF(tblTally!B71="","",tblTally!B71)</f>
        <v/>
      </c>
      <c r="B73" s="13" t="str">
        <f>IF(tblTally!B71="","",tblTally!C71+tblTally!D71)</f>
        <v/>
      </c>
      <c r="C73" s="13" t="str">
        <f>IF(tblTally!C71="","",tblTally!C71)</f>
        <v/>
      </c>
      <c r="D73" s="18" t="str">
        <f t="shared" si="7"/>
        <v/>
      </c>
      <c r="E73" s="13" t="str">
        <f>IF(tblTally!I71=0,"",tblTally!I71+tblTally!AD71)</f>
        <v/>
      </c>
      <c r="F73" s="13" t="str">
        <f>IF(E73="","",E73+tblTally!AZ71)</f>
        <v/>
      </c>
      <c r="G73" s="18" t="str">
        <f>IF(tblTally!E71="","",tblTally!E71/100)</f>
        <v/>
      </c>
      <c r="H73" s="18" t="str">
        <f t="shared" si="8"/>
        <v/>
      </c>
      <c r="I73" s="18" t="e">
        <f>ModelParameters!Intercept+ModelParameters!STHoffset+((B73-ModelParameters!MeanFlow)/ModelParameters!SDFlow)*ModelParameters!FlowSlope+((D73-ModelParameters!MeanDiversion)/ModelParameters!SDDiversion)*ModelParameters!DiversionSlope</f>
        <v>#VALUE!</v>
      </c>
      <c r="J73" s="18" t="e">
        <f t="shared" si="9"/>
        <v>#VALUE!</v>
      </c>
      <c r="K73" s="21" t="e">
        <f t="shared" si="10"/>
        <v>#VALUE!</v>
      </c>
      <c r="L73" s="13" t="str">
        <f t="shared" si="11"/>
        <v/>
      </c>
    </row>
    <row r="74" spans="1:12" ht="14.25" x14ac:dyDescent="0.45">
      <c r="A74" s="17" t="str">
        <f>IF(tblTally!B72="","",tblTally!B72)</f>
        <v/>
      </c>
      <c r="B74" s="13" t="str">
        <f>IF(tblTally!B72="","",tblTally!C72+tblTally!D72)</f>
        <v/>
      </c>
      <c r="C74" s="13" t="str">
        <f>IF(tblTally!C72="","",tblTally!C72)</f>
        <v/>
      </c>
      <c r="D74" s="18" t="str">
        <f t="shared" si="7"/>
        <v/>
      </c>
      <c r="E74" s="13" t="str">
        <f>IF(tblTally!I72=0,"",tblTally!I72+tblTally!AD72)</f>
        <v/>
      </c>
      <c r="F74" s="13" t="str">
        <f>IF(E74="","",E74+tblTally!AZ72)</f>
        <v/>
      </c>
      <c r="G74" s="18" t="str">
        <f>IF(tblTally!E72="","",tblTally!E72/100)</f>
        <v/>
      </c>
      <c r="H74" s="18" t="str">
        <f t="shared" si="8"/>
        <v/>
      </c>
      <c r="I74" s="18" t="e">
        <f>ModelParameters!Intercept+ModelParameters!STHoffset+((B74-ModelParameters!MeanFlow)/ModelParameters!SDFlow)*ModelParameters!FlowSlope+((D74-ModelParameters!MeanDiversion)/ModelParameters!SDDiversion)*ModelParameters!DiversionSlope</f>
        <v>#VALUE!</v>
      </c>
      <c r="J74" s="18" t="e">
        <f t="shared" si="9"/>
        <v>#VALUE!</v>
      </c>
      <c r="K74" s="21" t="e">
        <f t="shared" si="10"/>
        <v>#VALUE!</v>
      </c>
      <c r="L74" s="13" t="str">
        <f t="shared" si="11"/>
        <v/>
      </c>
    </row>
    <row r="75" spans="1:12" ht="14.25" x14ac:dyDescent="0.45">
      <c r="A75" s="17" t="str">
        <f>IF(tblTally!B73="","",tblTally!B73)</f>
        <v/>
      </c>
      <c r="B75" s="13" t="str">
        <f>IF(tblTally!B73="","",tblTally!C73+tblTally!D73)</f>
        <v/>
      </c>
      <c r="C75" s="13" t="str">
        <f>IF(tblTally!C73="","",tblTally!C73)</f>
        <v/>
      </c>
      <c r="D75" s="18" t="str">
        <f t="shared" si="7"/>
        <v/>
      </c>
      <c r="E75" s="13" t="str">
        <f>IF(tblTally!I73=0,"",tblTally!I73+tblTally!AD73)</f>
        <v/>
      </c>
      <c r="F75" s="13" t="str">
        <f>IF(E75="","",E75+tblTally!AZ73)</f>
        <v/>
      </c>
      <c r="G75" s="18" t="str">
        <f>IF(tblTally!E73="","",tblTally!E73/100)</f>
        <v/>
      </c>
      <c r="H75" s="18" t="str">
        <f t="shared" si="8"/>
        <v/>
      </c>
      <c r="I75" s="18" t="e">
        <f>ModelParameters!Intercept+ModelParameters!STHoffset+((B75-ModelParameters!MeanFlow)/ModelParameters!SDFlow)*ModelParameters!FlowSlope+((D75-ModelParameters!MeanDiversion)/ModelParameters!SDDiversion)*ModelParameters!DiversionSlope</f>
        <v>#VALUE!</v>
      </c>
      <c r="J75" s="18" t="e">
        <f t="shared" si="9"/>
        <v>#VALUE!</v>
      </c>
      <c r="K75" s="21" t="e">
        <f t="shared" si="10"/>
        <v>#VALUE!</v>
      </c>
      <c r="L75" s="13" t="str">
        <f t="shared" si="11"/>
        <v/>
      </c>
    </row>
    <row r="76" spans="1:12" ht="14.25" x14ac:dyDescent="0.45">
      <c r="A76" s="17" t="str">
        <f>IF(tblTally!B74="","",tblTally!B74)</f>
        <v/>
      </c>
      <c r="B76" s="13" t="str">
        <f>IF(tblTally!B74="","",tblTally!C74+tblTally!D74)</f>
        <v/>
      </c>
      <c r="C76" s="13" t="str">
        <f>IF(tblTally!C74="","",tblTally!C74)</f>
        <v/>
      </c>
      <c r="D76" s="18" t="str">
        <f t="shared" si="7"/>
        <v/>
      </c>
      <c r="E76" s="13" t="str">
        <f>IF(tblTally!I74=0,"",tblTally!I74+tblTally!AD74)</f>
        <v/>
      </c>
      <c r="F76" s="13" t="str">
        <f>IF(E76="","",E76+tblTally!AZ74)</f>
        <v/>
      </c>
      <c r="G76" s="18" t="str">
        <f>IF(tblTally!E74="","",tblTally!E74/100)</f>
        <v/>
      </c>
      <c r="H76" s="18" t="str">
        <f t="shared" si="8"/>
        <v/>
      </c>
      <c r="I76" s="18" t="e">
        <f>ModelParameters!Intercept+ModelParameters!STHoffset+((B76-ModelParameters!MeanFlow)/ModelParameters!SDFlow)*ModelParameters!FlowSlope+((D76-ModelParameters!MeanDiversion)/ModelParameters!SDDiversion)*ModelParameters!DiversionSlope</f>
        <v>#VALUE!</v>
      </c>
      <c r="J76" s="18" t="e">
        <f t="shared" si="9"/>
        <v>#VALUE!</v>
      </c>
      <c r="K76" s="21" t="e">
        <f t="shared" si="10"/>
        <v>#VALUE!</v>
      </c>
      <c r="L76" s="13" t="str">
        <f t="shared" si="11"/>
        <v/>
      </c>
    </row>
    <row r="77" spans="1:12" ht="14.25" x14ac:dyDescent="0.45">
      <c r="A77" s="17" t="str">
        <f>IF(tblTally!B75="","",tblTally!B75)</f>
        <v/>
      </c>
      <c r="B77" s="13" t="str">
        <f>IF(tblTally!B75="","",tblTally!C75+tblTally!D75)</f>
        <v/>
      </c>
      <c r="C77" s="13" t="str">
        <f>IF(tblTally!C75="","",tblTally!C75)</f>
        <v/>
      </c>
      <c r="D77" s="18" t="str">
        <f t="shared" si="7"/>
        <v/>
      </c>
      <c r="E77" s="13" t="str">
        <f>IF(tblTally!I75=0,"",tblTally!I75+tblTally!AD75)</f>
        <v/>
      </c>
      <c r="F77" s="13" t="str">
        <f>IF(E77="","",E77+tblTally!AZ75)</f>
        <v/>
      </c>
      <c r="G77" s="18" t="str">
        <f>IF(tblTally!E75="","",tblTally!E75/100)</f>
        <v/>
      </c>
      <c r="H77" s="18" t="str">
        <f t="shared" si="8"/>
        <v/>
      </c>
      <c r="I77" s="18" t="e">
        <f>ModelParameters!Intercept+ModelParameters!STHoffset+((B77-ModelParameters!MeanFlow)/ModelParameters!SDFlow)*ModelParameters!FlowSlope+((D77-ModelParameters!MeanDiversion)/ModelParameters!SDDiversion)*ModelParameters!DiversionSlope</f>
        <v>#VALUE!</v>
      </c>
      <c r="J77" s="18" t="e">
        <f t="shared" si="9"/>
        <v>#VALUE!</v>
      </c>
      <c r="K77" s="21" t="e">
        <f t="shared" si="10"/>
        <v>#VALUE!</v>
      </c>
      <c r="L77" s="13" t="str">
        <f t="shared" si="11"/>
        <v/>
      </c>
    </row>
    <row r="78" spans="1:12" ht="14.25" x14ac:dyDescent="0.45">
      <c r="A78" s="17" t="str">
        <f>IF(tblTally!B76="","",tblTally!B76)</f>
        <v/>
      </c>
      <c r="B78" s="13" t="str">
        <f>IF(tblTally!B76="","",tblTally!C76+tblTally!D76)</f>
        <v/>
      </c>
      <c r="C78" s="13" t="str">
        <f>IF(tblTally!C76="","",tblTally!C76)</f>
        <v/>
      </c>
      <c r="D78" s="18" t="str">
        <f t="shared" si="7"/>
        <v/>
      </c>
      <c r="E78" s="13" t="str">
        <f>IF(tblTally!I76=0,"",tblTally!I76+tblTally!AD76)</f>
        <v/>
      </c>
      <c r="F78" s="13" t="str">
        <f>IF(E78="","",E78+tblTally!AZ76)</f>
        <v/>
      </c>
      <c r="G78" s="18" t="str">
        <f>IF(tblTally!E76="","",tblTally!E76/100)</f>
        <v/>
      </c>
      <c r="H78" s="18" t="str">
        <f t="shared" si="8"/>
        <v/>
      </c>
      <c r="I78" s="18" t="e">
        <f>ModelParameters!Intercept+ModelParameters!STHoffset+((B78-ModelParameters!MeanFlow)/ModelParameters!SDFlow)*ModelParameters!FlowSlope+((D78-ModelParameters!MeanDiversion)/ModelParameters!SDDiversion)*ModelParameters!DiversionSlope</f>
        <v>#VALUE!</v>
      </c>
      <c r="J78" s="18" t="e">
        <f t="shared" si="9"/>
        <v>#VALUE!</v>
      </c>
      <c r="K78" s="21" t="e">
        <f t="shared" si="10"/>
        <v>#VALUE!</v>
      </c>
      <c r="L78" s="13" t="str">
        <f t="shared" si="11"/>
        <v/>
      </c>
    </row>
    <row r="79" spans="1:12" ht="14.25" x14ac:dyDescent="0.45">
      <c r="A79" s="17" t="str">
        <f>IF(tblTally!B77="","",tblTally!B77)</f>
        <v/>
      </c>
      <c r="B79" s="13" t="str">
        <f>IF(tblTally!B77="","",tblTally!C77+tblTally!D77)</f>
        <v/>
      </c>
      <c r="C79" s="13" t="str">
        <f>IF(tblTally!C77="","",tblTally!C77)</f>
        <v/>
      </c>
      <c r="D79" s="18" t="str">
        <f t="shared" si="7"/>
        <v/>
      </c>
      <c r="E79" s="13" t="str">
        <f>IF(tblTally!I77=0,"",tblTally!I77+tblTally!AD77)</f>
        <v/>
      </c>
      <c r="F79" s="13" t="str">
        <f>IF(E79="","",E79+tblTally!AZ77)</f>
        <v/>
      </c>
      <c r="G79" s="18" t="str">
        <f>IF(tblTally!E77="","",tblTally!E77/100)</f>
        <v/>
      </c>
      <c r="H79" s="18" t="str">
        <f t="shared" si="8"/>
        <v/>
      </c>
      <c r="I79" s="18" t="e">
        <f>ModelParameters!Intercept+ModelParameters!STHoffset+((B79-ModelParameters!MeanFlow)/ModelParameters!SDFlow)*ModelParameters!FlowSlope+((D79-ModelParameters!MeanDiversion)/ModelParameters!SDDiversion)*ModelParameters!DiversionSlope</f>
        <v>#VALUE!</v>
      </c>
      <c r="J79" s="18" t="e">
        <f t="shared" si="9"/>
        <v>#VALUE!</v>
      </c>
      <c r="K79" s="21" t="e">
        <f t="shared" si="10"/>
        <v>#VALUE!</v>
      </c>
      <c r="L79" s="13" t="str">
        <f t="shared" si="11"/>
        <v/>
      </c>
    </row>
    <row r="80" spans="1:12" ht="14.25" x14ac:dyDescent="0.45">
      <c r="A80" s="17" t="str">
        <f>IF(tblTally!B78="","",tblTally!B78)</f>
        <v/>
      </c>
      <c r="B80" s="13" t="str">
        <f>IF(tblTally!B78="","",tblTally!C78+tblTally!D78)</f>
        <v/>
      </c>
      <c r="C80" s="13" t="str">
        <f>IF(tblTally!C78="","",tblTally!C78)</f>
        <v/>
      </c>
      <c r="D80" s="18" t="str">
        <f t="shared" si="7"/>
        <v/>
      </c>
      <c r="E80" s="13" t="str">
        <f>IF(tblTally!I78=0,"",tblTally!I78+tblTally!AD78)</f>
        <v/>
      </c>
      <c r="F80" s="13" t="str">
        <f>IF(E80="","",E80+tblTally!AZ78)</f>
        <v/>
      </c>
      <c r="G80" s="18" t="str">
        <f>IF(tblTally!E78="","",tblTally!E78/100)</f>
        <v/>
      </c>
      <c r="H80" s="18" t="str">
        <f t="shared" si="8"/>
        <v/>
      </c>
      <c r="I80" s="18" t="e">
        <f>ModelParameters!Intercept+ModelParameters!STHoffset+((B80-ModelParameters!MeanFlow)/ModelParameters!SDFlow)*ModelParameters!FlowSlope+((D80-ModelParameters!MeanDiversion)/ModelParameters!SDDiversion)*ModelParameters!DiversionSlope</f>
        <v>#VALUE!</v>
      </c>
      <c r="J80" s="18" t="e">
        <f t="shared" si="9"/>
        <v>#VALUE!</v>
      </c>
      <c r="K80" s="21" t="e">
        <f t="shared" si="10"/>
        <v>#VALUE!</v>
      </c>
      <c r="L80" s="13" t="str">
        <f t="shared" si="11"/>
        <v/>
      </c>
    </row>
    <row r="81" spans="1:12" ht="14.25" x14ac:dyDescent="0.45">
      <c r="A81" s="17" t="str">
        <f>IF(tblTally!B79="","",tblTally!B79)</f>
        <v/>
      </c>
      <c r="B81" s="13" t="str">
        <f>IF(tblTally!B79="","",tblTally!C79+tblTally!D79)</f>
        <v/>
      </c>
      <c r="C81" s="13" t="str">
        <f>IF(tblTally!C79="","",tblTally!C79)</f>
        <v/>
      </c>
      <c r="D81" s="18" t="str">
        <f t="shared" si="7"/>
        <v/>
      </c>
      <c r="E81" s="13" t="str">
        <f>IF(tblTally!I79=0,"",tblTally!I79+tblTally!AD79)</f>
        <v/>
      </c>
      <c r="F81" s="13" t="str">
        <f>IF(E81="","",E81+tblTally!AZ79)</f>
        <v/>
      </c>
      <c r="G81" s="18" t="str">
        <f>IF(tblTally!E79="","",tblTally!E79/100)</f>
        <v/>
      </c>
      <c r="H81" s="18" t="str">
        <f t="shared" si="8"/>
        <v/>
      </c>
      <c r="I81" s="18" t="e">
        <f>ModelParameters!Intercept+ModelParameters!STHoffset+((B81-ModelParameters!MeanFlow)/ModelParameters!SDFlow)*ModelParameters!FlowSlope+((D81-ModelParameters!MeanDiversion)/ModelParameters!SDDiversion)*ModelParameters!DiversionSlope</f>
        <v>#VALUE!</v>
      </c>
      <c r="J81" s="18" t="e">
        <f t="shared" si="9"/>
        <v>#VALUE!</v>
      </c>
      <c r="K81" s="21" t="e">
        <f t="shared" si="10"/>
        <v>#VALUE!</v>
      </c>
      <c r="L81" s="13" t="str">
        <f t="shared" si="11"/>
        <v/>
      </c>
    </row>
    <row r="82" spans="1:12" ht="14.25" x14ac:dyDescent="0.45">
      <c r="A82" s="17" t="str">
        <f>IF(tblTally!B80="","",tblTally!B80)</f>
        <v/>
      </c>
      <c r="B82" s="13" t="str">
        <f>IF(tblTally!B80="","",tblTally!C80+tblTally!D80)</f>
        <v/>
      </c>
      <c r="C82" s="13" t="str">
        <f>IF(tblTally!C80="","",tblTally!C80)</f>
        <v/>
      </c>
      <c r="D82" s="18" t="str">
        <f t="shared" si="7"/>
        <v/>
      </c>
      <c r="E82" s="13" t="str">
        <f>IF(tblTally!I80=0,"",tblTally!I80+tblTally!AD80)</f>
        <v/>
      </c>
      <c r="F82" s="13" t="str">
        <f>IF(E82="","",E82+tblTally!AZ80)</f>
        <v/>
      </c>
      <c r="G82" s="18" t="str">
        <f>IF(tblTally!E80="","",tblTally!E80/100)</f>
        <v/>
      </c>
      <c r="H82" s="18" t="str">
        <f t="shared" si="8"/>
        <v/>
      </c>
      <c r="I82" s="18" t="e">
        <f>ModelParameters!Intercept+ModelParameters!STHoffset+((B82-ModelParameters!MeanFlow)/ModelParameters!SDFlow)*ModelParameters!FlowSlope+((D82-ModelParameters!MeanDiversion)/ModelParameters!SDDiversion)*ModelParameters!DiversionSlope</f>
        <v>#VALUE!</v>
      </c>
      <c r="J82" s="18" t="e">
        <f t="shared" si="9"/>
        <v>#VALUE!</v>
      </c>
      <c r="K82" s="21" t="e">
        <f t="shared" si="10"/>
        <v>#VALUE!</v>
      </c>
      <c r="L82" s="13" t="str">
        <f t="shared" si="11"/>
        <v/>
      </c>
    </row>
    <row r="83" spans="1:12" ht="14.25" x14ac:dyDescent="0.45">
      <c r="A83" s="17" t="str">
        <f>IF(tblTally!B81="","",tblTally!B81)</f>
        <v/>
      </c>
      <c r="B83" s="13" t="str">
        <f>IF(tblTally!B81="","",tblTally!C81+tblTally!D81)</f>
        <v/>
      </c>
      <c r="C83" s="13" t="str">
        <f>IF(tblTally!C81="","",tblTally!C81)</f>
        <v/>
      </c>
      <c r="D83" s="18" t="str">
        <f t="shared" si="7"/>
        <v/>
      </c>
      <c r="E83" s="13" t="str">
        <f>IF(tblTally!I81=0,"",tblTally!I81+tblTally!AD81)</f>
        <v/>
      </c>
      <c r="F83" s="13" t="str">
        <f>IF(E83="","",E83+tblTally!AZ81)</f>
        <v/>
      </c>
      <c r="G83" s="18" t="str">
        <f>IF(tblTally!E81="","",tblTally!E81/100)</f>
        <v/>
      </c>
      <c r="H83" s="18" t="str">
        <f t="shared" si="8"/>
        <v/>
      </c>
      <c r="I83" s="18" t="e">
        <f>ModelParameters!Intercept+ModelParameters!STHoffset+((B83-ModelParameters!MeanFlow)/ModelParameters!SDFlow)*ModelParameters!FlowSlope+((D83-ModelParameters!MeanDiversion)/ModelParameters!SDDiversion)*ModelParameters!DiversionSlope</f>
        <v>#VALUE!</v>
      </c>
      <c r="J83" s="18" t="e">
        <f t="shared" si="9"/>
        <v>#VALUE!</v>
      </c>
      <c r="K83" s="21" t="e">
        <f t="shared" si="10"/>
        <v>#VALUE!</v>
      </c>
      <c r="L83" s="13" t="str">
        <f t="shared" si="11"/>
        <v/>
      </c>
    </row>
    <row r="84" spans="1:12" ht="14.25" x14ac:dyDescent="0.45">
      <c r="A84" s="17" t="str">
        <f>IF(tblTally!B82="","",tblTally!B82)</f>
        <v/>
      </c>
      <c r="B84" s="13" t="str">
        <f>IF(tblTally!B82="","",tblTally!C82+tblTally!D82)</f>
        <v/>
      </c>
      <c r="C84" s="13" t="str">
        <f>IF(tblTally!C82="","",tblTally!C82)</f>
        <v/>
      </c>
      <c r="D84" s="18" t="str">
        <f t="shared" si="7"/>
        <v/>
      </c>
      <c r="E84" s="13" t="str">
        <f>IF(tblTally!I82=0,"",tblTally!I82+tblTally!AD82)</f>
        <v/>
      </c>
      <c r="F84" s="13" t="str">
        <f>IF(E84="","",E84+tblTally!AZ82)</f>
        <v/>
      </c>
      <c r="G84" s="18" t="str">
        <f>IF(tblTally!E82="","",tblTally!E82/100)</f>
        <v/>
      </c>
      <c r="H84" s="18" t="str">
        <f t="shared" si="8"/>
        <v/>
      </c>
      <c r="I84" s="18" t="e">
        <f>ModelParameters!Intercept+ModelParameters!STHoffset+((B84-ModelParameters!MeanFlow)/ModelParameters!SDFlow)*ModelParameters!FlowSlope+((D84-ModelParameters!MeanDiversion)/ModelParameters!SDDiversion)*ModelParameters!DiversionSlope</f>
        <v>#VALUE!</v>
      </c>
      <c r="J84" s="18" t="e">
        <f t="shared" si="9"/>
        <v>#VALUE!</v>
      </c>
      <c r="K84" s="21" t="e">
        <f t="shared" si="10"/>
        <v>#VALUE!</v>
      </c>
      <c r="L84" s="13" t="str">
        <f t="shared" si="11"/>
        <v/>
      </c>
    </row>
    <row r="85" spans="1:12" ht="14.25" x14ac:dyDescent="0.45">
      <c r="A85" s="17" t="str">
        <f>IF(tblTally!B83="","",tblTally!B83)</f>
        <v/>
      </c>
      <c r="B85" s="13" t="str">
        <f>IF(tblTally!B83="","",tblTally!C83+tblTally!D83)</f>
        <v/>
      </c>
      <c r="C85" s="13" t="str">
        <f>IF(tblTally!C83="","",tblTally!C83)</f>
        <v/>
      </c>
      <c r="D85" s="18" t="str">
        <f t="shared" si="7"/>
        <v/>
      </c>
      <c r="E85" s="13" t="str">
        <f>IF(tblTally!I83=0,"",tblTally!I83+tblTally!AD83)</f>
        <v/>
      </c>
      <c r="F85" s="13" t="str">
        <f>IF(E85="","",E85+tblTally!AZ83)</f>
        <v/>
      </c>
      <c r="G85" s="18" t="str">
        <f>IF(tblTally!E83="","",tblTally!E83/100)</f>
        <v/>
      </c>
      <c r="H85" s="18" t="str">
        <f t="shared" si="8"/>
        <v/>
      </c>
      <c r="I85" s="18" t="e">
        <f>ModelParameters!Intercept+ModelParameters!STHoffset+((B85-ModelParameters!MeanFlow)/ModelParameters!SDFlow)*ModelParameters!FlowSlope+((D85-ModelParameters!MeanDiversion)/ModelParameters!SDDiversion)*ModelParameters!DiversionSlope</f>
        <v>#VALUE!</v>
      </c>
      <c r="J85" s="18" t="e">
        <f t="shared" si="9"/>
        <v>#VALUE!</v>
      </c>
      <c r="K85" s="21" t="e">
        <f t="shared" si="10"/>
        <v>#VALUE!</v>
      </c>
      <c r="L85" s="13" t="str">
        <f t="shared" si="11"/>
        <v/>
      </c>
    </row>
    <row r="86" spans="1:12" ht="14.25" x14ac:dyDescent="0.45">
      <c r="A86" s="17" t="str">
        <f>IF(tblTally!B84="","",tblTally!B84)</f>
        <v/>
      </c>
      <c r="B86" s="13" t="str">
        <f>IF(tblTally!B84="","",tblTally!C84+tblTally!D84)</f>
        <v/>
      </c>
      <c r="C86" s="13" t="str">
        <f>IF(tblTally!C84="","",tblTally!C84)</f>
        <v/>
      </c>
      <c r="D86" s="18" t="str">
        <f t="shared" si="7"/>
        <v/>
      </c>
      <c r="E86" s="13" t="str">
        <f>IF(tblTally!I84=0,"",tblTally!I84+tblTally!AD84)</f>
        <v/>
      </c>
      <c r="F86" s="13" t="str">
        <f>IF(E86="","",E86+tblTally!AZ84)</f>
        <v/>
      </c>
      <c r="G86" s="18" t="str">
        <f>IF(tblTally!E84="","",tblTally!E84/100)</f>
        <v/>
      </c>
      <c r="H86" s="18" t="str">
        <f t="shared" si="8"/>
        <v/>
      </c>
      <c r="I86" s="18" t="e">
        <f>ModelParameters!Intercept+ModelParameters!STHoffset+((B86-ModelParameters!MeanFlow)/ModelParameters!SDFlow)*ModelParameters!FlowSlope+((D86-ModelParameters!MeanDiversion)/ModelParameters!SDDiversion)*ModelParameters!DiversionSlope</f>
        <v>#VALUE!</v>
      </c>
      <c r="J86" s="18" t="e">
        <f t="shared" si="9"/>
        <v>#VALUE!</v>
      </c>
      <c r="K86" s="21" t="e">
        <f t="shared" si="10"/>
        <v>#VALUE!</v>
      </c>
      <c r="L86" s="13" t="str">
        <f t="shared" si="11"/>
        <v/>
      </c>
    </row>
    <row r="87" spans="1:12" ht="14.25" x14ac:dyDescent="0.45">
      <c r="A87" s="17" t="str">
        <f>IF(tblTally!B85="","",tblTally!B85)</f>
        <v/>
      </c>
      <c r="B87" s="13" t="str">
        <f>IF(tblTally!B85="","",tblTally!C85+tblTally!D85)</f>
        <v/>
      </c>
      <c r="C87" s="13" t="str">
        <f>IF(tblTally!C85="","",tblTally!C85)</f>
        <v/>
      </c>
      <c r="D87" s="18" t="str">
        <f t="shared" si="7"/>
        <v/>
      </c>
      <c r="E87" s="13" t="str">
        <f>IF(tblTally!I85=0,"",tblTally!I85+tblTally!AD85)</f>
        <v/>
      </c>
      <c r="F87" s="13" t="str">
        <f>IF(E87="","",E87+tblTally!AZ85)</f>
        <v/>
      </c>
      <c r="G87" s="18" t="str">
        <f>IF(tblTally!E85="","",tblTally!E85/100)</f>
        <v/>
      </c>
      <c r="H87" s="18" t="str">
        <f t="shared" si="8"/>
        <v/>
      </c>
      <c r="I87" s="18" t="e">
        <f>ModelParameters!Intercept+ModelParameters!STHoffset+((B87-ModelParameters!MeanFlow)/ModelParameters!SDFlow)*ModelParameters!FlowSlope+((D87-ModelParameters!MeanDiversion)/ModelParameters!SDDiversion)*ModelParameters!DiversionSlope</f>
        <v>#VALUE!</v>
      </c>
      <c r="J87" s="18" t="e">
        <f t="shared" si="9"/>
        <v>#VALUE!</v>
      </c>
      <c r="K87" s="21" t="e">
        <f t="shared" si="10"/>
        <v>#VALUE!</v>
      </c>
      <c r="L87" s="13" t="str">
        <f t="shared" si="11"/>
        <v/>
      </c>
    </row>
    <row r="88" spans="1:12" ht="14.25" x14ac:dyDescent="0.45">
      <c r="A88" s="17" t="str">
        <f>IF(tblTally!B86="","",tblTally!B86)</f>
        <v/>
      </c>
      <c r="B88" s="13" t="str">
        <f>IF(tblTally!B86="","",tblTally!C86+tblTally!D86)</f>
        <v/>
      </c>
      <c r="C88" s="13" t="str">
        <f>IF(tblTally!C86="","",tblTally!C86)</f>
        <v/>
      </c>
      <c r="D88" s="18" t="str">
        <f t="shared" si="7"/>
        <v/>
      </c>
      <c r="E88" s="13" t="str">
        <f>IF(tblTally!I86=0,"",tblTally!I86+tblTally!AD86)</f>
        <v/>
      </c>
      <c r="F88" s="13" t="str">
        <f>IF(E88="","",E88+tblTally!AZ86)</f>
        <v/>
      </c>
      <c r="G88" s="18" t="str">
        <f>IF(tblTally!E86="","",tblTally!E86/100)</f>
        <v/>
      </c>
      <c r="H88" s="18" t="str">
        <f t="shared" si="8"/>
        <v/>
      </c>
      <c r="I88" s="18" t="e">
        <f>ModelParameters!Intercept+ModelParameters!STHoffset+((B88-ModelParameters!MeanFlow)/ModelParameters!SDFlow)*ModelParameters!FlowSlope+((D88-ModelParameters!MeanDiversion)/ModelParameters!SDDiversion)*ModelParameters!DiversionSlope</f>
        <v>#VALUE!</v>
      </c>
      <c r="J88" s="18" t="e">
        <f t="shared" si="9"/>
        <v>#VALUE!</v>
      </c>
      <c r="K88" s="21" t="e">
        <f t="shared" si="10"/>
        <v>#VALUE!</v>
      </c>
      <c r="L88" s="13" t="str">
        <f t="shared" si="11"/>
        <v/>
      </c>
    </row>
    <row r="89" spans="1:12" ht="14.25" x14ac:dyDescent="0.45">
      <c r="A89" s="17" t="str">
        <f>IF(tblTally!B87="","",tblTally!B87)</f>
        <v/>
      </c>
      <c r="B89" s="13" t="str">
        <f>IF(tblTally!B87="","",tblTally!C87+tblTally!D87)</f>
        <v/>
      </c>
      <c r="C89" s="13" t="str">
        <f>IF(tblTally!C87="","",tblTally!C87)</f>
        <v/>
      </c>
      <c r="D89" s="18" t="str">
        <f t="shared" si="7"/>
        <v/>
      </c>
      <c r="E89" s="13" t="str">
        <f>IF(tblTally!I87=0,"",tblTally!I87+tblTally!AD87)</f>
        <v/>
      </c>
      <c r="F89" s="13" t="str">
        <f>IF(E89="","",E89+tblTally!AZ87)</f>
        <v/>
      </c>
      <c r="G89" s="18" t="str">
        <f>IF(tblTally!E87="","",tblTally!E87/100)</f>
        <v/>
      </c>
      <c r="H89" s="18" t="str">
        <f t="shared" si="8"/>
        <v/>
      </c>
      <c r="I89" s="18" t="e">
        <f>ModelParameters!Intercept+ModelParameters!STHoffset+((B89-ModelParameters!MeanFlow)/ModelParameters!SDFlow)*ModelParameters!FlowSlope+((D89-ModelParameters!MeanDiversion)/ModelParameters!SDDiversion)*ModelParameters!DiversionSlope</f>
        <v>#VALUE!</v>
      </c>
      <c r="J89" s="18" t="e">
        <f t="shared" si="9"/>
        <v>#VALUE!</v>
      </c>
      <c r="K89" s="21" t="e">
        <f t="shared" si="10"/>
        <v>#VALUE!</v>
      </c>
      <c r="L89" s="13" t="str">
        <f t="shared" si="11"/>
        <v/>
      </c>
    </row>
    <row r="90" spans="1:12" ht="14.25" x14ac:dyDescent="0.45">
      <c r="A90" s="17" t="str">
        <f>IF(tblTally!B88="","",tblTally!B88)</f>
        <v/>
      </c>
      <c r="B90" s="13" t="str">
        <f>IF(tblTally!B88="","",tblTally!C88+tblTally!D88)</f>
        <v/>
      </c>
      <c r="C90" s="13" t="str">
        <f>IF(tblTally!C88="","",tblTally!C88)</f>
        <v/>
      </c>
      <c r="D90" s="18" t="str">
        <f t="shared" si="7"/>
        <v/>
      </c>
      <c r="E90" s="13" t="str">
        <f>IF(tblTally!I88=0,"",tblTally!I88+tblTally!AD88)</f>
        <v/>
      </c>
      <c r="F90" s="13" t="str">
        <f>IF(E90="","",E90+tblTally!AZ88)</f>
        <v/>
      </c>
      <c r="G90" s="18" t="str">
        <f>IF(tblTally!E88="","",tblTally!E88/100)</f>
        <v/>
      </c>
      <c r="H90" s="18" t="str">
        <f t="shared" si="8"/>
        <v/>
      </c>
      <c r="I90" s="18" t="e">
        <f>ModelParameters!Intercept+ModelParameters!STHoffset+((B90-ModelParameters!MeanFlow)/ModelParameters!SDFlow)*ModelParameters!FlowSlope+((D90-ModelParameters!MeanDiversion)/ModelParameters!SDDiversion)*ModelParameters!DiversionSlope</f>
        <v>#VALUE!</v>
      </c>
      <c r="J90" s="18" t="e">
        <f t="shared" si="9"/>
        <v>#VALUE!</v>
      </c>
      <c r="K90" s="21" t="e">
        <f t="shared" si="10"/>
        <v>#VALUE!</v>
      </c>
      <c r="L90" s="13" t="str">
        <f t="shared" si="11"/>
        <v/>
      </c>
    </row>
    <row r="91" spans="1:12" ht="14.25" x14ac:dyDescent="0.45">
      <c r="A91" s="17" t="str">
        <f>IF(tblTally!B89="","",tblTally!B89)</f>
        <v/>
      </c>
      <c r="B91" s="13" t="str">
        <f>IF(tblTally!B89="","",tblTally!C89+tblTally!D89)</f>
        <v/>
      </c>
      <c r="C91" s="13" t="str">
        <f>IF(tblTally!C89="","",tblTally!C89)</f>
        <v/>
      </c>
      <c r="D91" s="18" t="str">
        <f t="shared" si="7"/>
        <v/>
      </c>
      <c r="E91" s="13" t="str">
        <f>IF(tblTally!I89=0,"",tblTally!I89+tblTally!AD89)</f>
        <v/>
      </c>
      <c r="F91" s="13" t="str">
        <f>IF(E91="","",E91+tblTally!AZ89)</f>
        <v/>
      </c>
      <c r="G91" s="18" t="str">
        <f>IF(tblTally!E89="","",tblTally!E89/100)</f>
        <v/>
      </c>
      <c r="H91" s="18" t="str">
        <f t="shared" si="8"/>
        <v/>
      </c>
      <c r="I91" s="18" t="e">
        <f>ModelParameters!Intercept+ModelParameters!STHoffset+((B91-ModelParameters!MeanFlow)/ModelParameters!SDFlow)*ModelParameters!FlowSlope+((D91-ModelParameters!MeanDiversion)/ModelParameters!SDDiversion)*ModelParameters!DiversionSlope</f>
        <v>#VALUE!</v>
      </c>
      <c r="J91" s="18" t="e">
        <f t="shared" si="9"/>
        <v>#VALUE!</v>
      </c>
      <c r="K91" s="21" t="e">
        <f t="shared" si="10"/>
        <v>#VALUE!</v>
      </c>
      <c r="L91" s="13" t="str">
        <f t="shared" si="11"/>
        <v/>
      </c>
    </row>
    <row r="92" spans="1:12" ht="14.25" x14ac:dyDescent="0.45">
      <c r="A92" s="17" t="str">
        <f>IF(tblTally!B90="","",tblTally!B90)</f>
        <v/>
      </c>
      <c r="B92" s="13" t="str">
        <f>IF(tblTally!B90="","",tblTally!C90+tblTally!D90)</f>
        <v/>
      </c>
      <c r="C92" s="13" t="str">
        <f>IF(tblTally!C90="","",tblTally!C90)</f>
        <v/>
      </c>
      <c r="D92" s="18" t="str">
        <f t="shared" si="7"/>
        <v/>
      </c>
      <c r="E92" s="13" t="str">
        <f>IF(tblTally!I90=0,"",tblTally!I90+tblTally!AD90)</f>
        <v/>
      </c>
      <c r="F92" s="13" t="str">
        <f>IF(E92="","",E92+tblTally!AZ90)</f>
        <v/>
      </c>
      <c r="G92" s="18" t="str">
        <f>IF(tblTally!E90="","",tblTally!E90/100)</f>
        <v/>
      </c>
      <c r="H92" s="18" t="str">
        <f t="shared" si="8"/>
        <v/>
      </c>
      <c r="I92" s="18" t="e">
        <f>ModelParameters!Intercept+ModelParameters!STHoffset+((B92-ModelParameters!MeanFlow)/ModelParameters!SDFlow)*ModelParameters!FlowSlope+((D92-ModelParameters!MeanDiversion)/ModelParameters!SDDiversion)*ModelParameters!DiversionSlope</f>
        <v>#VALUE!</v>
      </c>
      <c r="J92" s="18" t="e">
        <f t="shared" si="9"/>
        <v>#VALUE!</v>
      </c>
      <c r="K92" s="21" t="e">
        <f t="shared" si="10"/>
        <v>#VALUE!</v>
      </c>
      <c r="L92" s="13" t="str">
        <f t="shared" si="11"/>
        <v/>
      </c>
    </row>
    <row r="93" spans="1:12" ht="14.25" x14ac:dyDescent="0.45">
      <c r="A93" s="17" t="str">
        <f>IF(tblTally!B91="","",tblTally!B91)</f>
        <v/>
      </c>
      <c r="B93" s="13" t="str">
        <f>IF(tblTally!B91="","",tblTally!C91+tblTally!D91)</f>
        <v/>
      </c>
      <c r="C93" s="13" t="str">
        <f>IF(tblTally!C91="","",tblTally!C91)</f>
        <v/>
      </c>
      <c r="D93" s="18" t="str">
        <f t="shared" si="7"/>
        <v/>
      </c>
      <c r="E93" s="13" t="str">
        <f>IF(tblTally!I91=0,"",tblTally!I91+tblTally!AD91)</f>
        <v/>
      </c>
      <c r="F93" s="13" t="str">
        <f>IF(E93="","",E93+tblTally!AZ91)</f>
        <v/>
      </c>
      <c r="G93" s="18" t="str">
        <f>IF(tblTally!E91="","",tblTally!E91/100)</f>
        <v/>
      </c>
      <c r="H93" s="18" t="str">
        <f t="shared" si="8"/>
        <v/>
      </c>
      <c r="I93" s="18" t="e">
        <f>ModelParameters!Intercept+ModelParameters!STHoffset+((B93-ModelParameters!MeanFlow)/ModelParameters!SDFlow)*ModelParameters!FlowSlope+((D93-ModelParameters!MeanDiversion)/ModelParameters!SDDiversion)*ModelParameters!DiversionSlope</f>
        <v>#VALUE!</v>
      </c>
      <c r="J93" s="18" t="e">
        <f t="shared" si="9"/>
        <v>#VALUE!</v>
      </c>
      <c r="K93" s="21" t="e">
        <f t="shared" si="10"/>
        <v>#VALUE!</v>
      </c>
      <c r="L93" s="13" t="str">
        <f t="shared" si="11"/>
        <v/>
      </c>
    </row>
    <row r="94" spans="1:12" ht="14.25" x14ac:dyDescent="0.45">
      <c r="A94" s="17" t="str">
        <f>IF(tblTally!B92="","",tblTally!B92)</f>
        <v/>
      </c>
      <c r="B94" s="13" t="str">
        <f>IF(tblTally!B92="","",tblTally!C92+tblTally!D92)</f>
        <v/>
      </c>
      <c r="C94" s="13" t="str">
        <f>IF(tblTally!C92="","",tblTally!C92)</f>
        <v/>
      </c>
      <c r="D94" s="18" t="str">
        <f t="shared" si="7"/>
        <v/>
      </c>
      <c r="E94" s="13" t="str">
        <f>IF(tblTally!I92=0,"",tblTally!I92+tblTally!AD92)</f>
        <v/>
      </c>
      <c r="F94" s="13" t="str">
        <f>IF(E94="","",E94+tblTally!AZ92)</f>
        <v/>
      </c>
      <c r="G94" s="18" t="str">
        <f>IF(tblTally!E92="","",tblTally!E92/100)</f>
        <v/>
      </c>
      <c r="H94" s="18" t="str">
        <f t="shared" si="8"/>
        <v/>
      </c>
      <c r="I94" s="18" t="e">
        <f>ModelParameters!Intercept+ModelParameters!STHoffset+((B94-ModelParameters!MeanFlow)/ModelParameters!SDFlow)*ModelParameters!FlowSlope+((D94-ModelParameters!MeanDiversion)/ModelParameters!SDDiversion)*ModelParameters!DiversionSlope</f>
        <v>#VALUE!</v>
      </c>
      <c r="J94" s="18" t="e">
        <f t="shared" si="9"/>
        <v>#VALUE!</v>
      </c>
      <c r="K94" s="21" t="e">
        <f t="shared" si="10"/>
        <v>#VALUE!</v>
      </c>
      <c r="L94" s="13" t="str">
        <f t="shared" si="11"/>
        <v/>
      </c>
    </row>
    <row r="95" spans="1:12" ht="14.25" x14ac:dyDescent="0.45">
      <c r="A95" s="17" t="str">
        <f>IF(tblTally!B93="","",tblTally!B93)</f>
        <v/>
      </c>
      <c r="B95" s="13" t="str">
        <f>IF(tblTally!B93="","",tblTally!C93+tblTally!D93)</f>
        <v/>
      </c>
      <c r="C95" s="13" t="str">
        <f>IF(tblTally!C93="","",tblTally!C93)</f>
        <v/>
      </c>
      <c r="D95" s="18" t="str">
        <f t="shared" si="7"/>
        <v/>
      </c>
      <c r="E95" s="13" t="str">
        <f>IF(tblTally!I93=0,"",tblTally!I93+tblTally!AD93)</f>
        <v/>
      </c>
      <c r="F95" s="13" t="str">
        <f>IF(E95="","",E95+tblTally!AZ93)</f>
        <v/>
      </c>
      <c r="G95" s="18" t="str">
        <f>IF(tblTally!E93="","",tblTally!E93/100)</f>
        <v/>
      </c>
      <c r="H95" s="18" t="str">
        <f t="shared" si="8"/>
        <v/>
      </c>
      <c r="I95" s="18" t="e">
        <f>ModelParameters!Intercept+ModelParameters!STHoffset+((B95-ModelParameters!MeanFlow)/ModelParameters!SDFlow)*ModelParameters!FlowSlope+((D95-ModelParameters!MeanDiversion)/ModelParameters!SDDiversion)*ModelParameters!DiversionSlope</f>
        <v>#VALUE!</v>
      </c>
      <c r="J95" s="18" t="e">
        <f t="shared" si="9"/>
        <v>#VALUE!</v>
      </c>
      <c r="K95" s="21" t="e">
        <f t="shared" si="10"/>
        <v>#VALUE!</v>
      </c>
      <c r="L95" s="13" t="str">
        <f t="shared" si="11"/>
        <v/>
      </c>
    </row>
    <row r="96" spans="1:12" ht="14.25" x14ac:dyDescent="0.45">
      <c r="A96" s="17" t="str">
        <f>IF(tblTally!B94="","",tblTally!B94)</f>
        <v/>
      </c>
      <c r="B96" s="13" t="str">
        <f>IF(tblTally!B94="","",tblTally!C94+tblTally!D94)</f>
        <v/>
      </c>
      <c r="C96" s="13" t="str">
        <f>IF(tblTally!C94="","",tblTally!C94)</f>
        <v/>
      </c>
      <c r="D96" s="18" t="str">
        <f t="shared" si="7"/>
        <v/>
      </c>
      <c r="E96" s="13" t="str">
        <f>IF(tblTally!I94=0,"",tblTally!I94+tblTally!AD94)</f>
        <v/>
      </c>
      <c r="F96" s="13" t="str">
        <f>IF(E96="","",E96+tblTally!AZ94)</f>
        <v/>
      </c>
      <c r="G96" s="18" t="str">
        <f>IF(tblTally!E94="","",tblTally!E94/100)</f>
        <v/>
      </c>
      <c r="H96" s="18" t="str">
        <f t="shared" si="8"/>
        <v/>
      </c>
      <c r="I96" s="18" t="e">
        <f>ModelParameters!Intercept+ModelParameters!STHoffset+((B96-ModelParameters!MeanFlow)/ModelParameters!SDFlow)*ModelParameters!FlowSlope+((D96-ModelParameters!MeanDiversion)/ModelParameters!SDDiversion)*ModelParameters!DiversionSlope</f>
        <v>#VALUE!</v>
      </c>
      <c r="J96" s="18" t="e">
        <f t="shared" si="9"/>
        <v>#VALUE!</v>
      </c>
      <c r="K96" s="21" t="e">
        <f t="shared" si="10"/>
        <v>#VALUE!</v>
      </c>
      <c r="L96" s="13" t="str">
        <f t="shared" si="11"/>
        <v/>
      </c>
    </row>
    <row r="97" spans="1:12" ht="14.25" x14ac:dyDescent="0.45">
      <c r="A97" s="17" t="str">
        <f>IF(tblTally!B95="","",tblTally!B95)</f>
        <v/>
      </c>
      <c r="B97" s="13" t="str">
        <f>IF(tblTally!B95="","",tblTally!C95+tblTally!D95)</f>
        <v/>
      </c>
      <c r="C97" s="13" t="str">
        <f>IF(tblTally!C95="","",tblTally!C95)</f>
        <v/>
      </c>
      <c r="D97" s="18" t="str">
        <f t="shared" si="7"/>
        <v/>
      </c>
      <c r="E97" s="13" t="str">
        <f>IF(tblTally!I95=0,"",tblTally!I95+tblTally!AD95)</f>
        <v/>
      </c>
      <c r="F97" s="13" t="str">
        <f>IF(E97="","",E97+tblTally!AZ95)</f>
        <v/>
      </c>
      <c r="G97" s="18" t="str">
        <f>IF(tblTally!E95="","",tblTally!E95/100)</f>
        <v/>
      </c>
      <c r="H97" s="18" t="str">
        <f t="shared" si="8"/>
        <v/>
      </c>
      <c r="I97" s="18" t="e">
        <f>ModelParameters!Intercept+ModelParameters!STHoffset+((B97-ModelParameters!MeanFlow)/ModelParameters!SDFlow)*ModelParameters!FlowSlope+((D97-ModelParameters!MeanDiversion)/ModelParameters!SDDiversion)*ModelParameters!DiversionSlope</f>
        <v>#VALUE!</v>
      </c>
      <c r="J97" s="18" t="e">
        <f t="shared" si="9"/>
        <v>#VALUE!</v>
      </c>
      <c r="K97" s="21" t="e">
        <f t="shared" si="10"/>
        <v>#VALUE!</v>
      </c>
      <c r="L97" s="13" t="str">
        <f t="shared" si="11"/>
        <v/>
      </c>
    </row>
    <row r="98" spans="1:12" ht="14.25" x14ac:dyDescent="0.45">
      <c r="A98" s="17" t="str">
        <f>IF(tblTally!B96="","",tblTally!B96)</f>
        <v/>
      </c>
      <c r="B98" s="13" t="str">
        <f>IF(tblTally!B96="","",tblTally!C96+tblTally!D96)</f>
        <v/>
      </c>
      <c r="C98" s="13" t="str">
        <f>IF(tblTally!C96="","",tblTally!C96)</f>
        <v/>
      </c>
      <c r="D98" s="18" t="str">
        <f t="shared" si="7"/>
        <v/>
      </c>
      <c r="E98" s="13" t="str">
        <f>IF(tblTally!I96=0,"",tblTally!I96+tblTally!AD96)</f>
        <v/>
      </c>
      <c r="F98" s="13" t="str">
        <f>IF(E98="","",E98+tblTally!AZ96)</f>
        <v/>
      </c>
      <c r="G98" s="18" t="str">
        <f>IF(tblTally!E96="","",tblTally!E96/100)</f>
        <v/>
      </c>
      <c r="H98" s="18" t="str">
        <f t="shared" si="8"/>
        <v/>
      </c>
      <c r="I98" s="18" t="e">
        <f>ModelParameters!Intercept+ModelParameters!STHoffset+((B98-ModelParameters!MeanFlow)/ModelParameters!SDFlow)*ModelParameters!FlowSlope+((D98-ModelParameters!MeanDiversion)/ModelParameters!SDDiversion)*ModelParameters!DiversionSlope</f>
        <v>#VALUE!</v>
      </c>
      <c r="J98" s="18" t="e">
        <f t="shared" si="9"/>
        <v>#VALUE!</v>
      </c>
      <c r="K98" s="21" t="e">
        <f t="shared" si="10"/>
        <v>#VALUE!</v>
      </c>
      <c r="L98" s="13" t="str">
        <f t="shared" si="11"/>
        <v/>
      </c>
    </row>
    <row r="99" spans="1:12" ht="14.25" x14ac:dyDescent="0.45">
      <c r="A99" s="17" t="str">
        <f>IF(tblTally!B97="","",tblTally!B97)</f>
        <v/>
      </c>
      <c r="B99" s="13" t="str">
        <f>IF(tblTally!B97="","",tblTally!C97+tblTally!D97)</f>
        <v/>
      </c>
      <c r="C99" s="13" t="str">
        <f>IF(tblTally!C97="","",tblTally!C97)</f>
        <v/>
      </c>
      <c r="D99" s="18" t="str">
        <f t="shared" si="7"/>
        <v/>
      </c>
      <c r="E99" s="13" t="str">
        <f>IF(tblTally!I97=0,"",tblTally!I97+tblTally!AD97)</f>
        <v/>
      </c>
      <c r="F99" s="13" t="str">
        <f>IF(E99="","",E99+tblTally!AZ97)</f>
        <v/>
      </c>
      <c r="G99" s="18" t="str">
        <f>IF(tblTally!E97="","",tblTally!E97/100)</f>
        <v/>
      </c>
      <c r="H99" s="18" t="str">
        <f t="shared" si="8"/>
        <v/>
      </c>
      <c r="I99" s="18" t="e">
        <f>ModelParameters!Intercept+ModelParameters!STHoffset+((B99-ModelParameters!MeanFlow)/ModelParameters!SDFlow)*ModelParameters!FlowSlope+((D99-ModelParameters!MeanDiversion)/ModelParameters!SDDiversion)*ModelParameters!DiversionSlope</f>
        <v>#VALUE!</v>
      </c>
      <c r="J99" s="18" t="e">
        <f t="shared" si="9"/>
        <v>#VALUE!</v>
      </c>
      <c r="K99" s="21" t="e">
        <f t="shared" si="10"/>
        <v>#VALUE!</v>
      </c>
      <c r="L99" s="13" t="str">
        <f t="shared" si="11"/>
        <v/>
      </c>
    </row>
    <row r="100" spans="1:12" ht="14.25" x14ac:dyDescent="0.45">
      <c r="A100" s="17" t="str">
        <f>IF(tblTally!B98="","",tblTally!B98)</f>
        <v/>
      </c>
      <c r="B100" s="13" t="str">
        <f>IF(tblTally!B98="","",tblTally!C98+tblTally!D98)</f>
        <v/>
      </c>
      <c r="C100" s="13" t="str">
        <f>IF(tblTally!C98="","",tblTally!C98)</f>
        <v/>
      </c>
      <c r="D100" s="18" t="str">
        <f t="shared" si="7"/>
        <v/>
      </c>
      <c r="E100" s="13" t="str">
        <f>IF(tblTally!I98=0,"",tblTally!I98+tblTally!AD98)</f>
        <v/>
      </c>
      <c r="F100" s="13" t="str">
        <f>IF(E100="","",E100+tblTally!AZ98)</f>
        <v/>
      </c>
      <c r="G100" s="18" t="str">
        <f>IF(tblTally!E98="","",tblTally!E98/100)</f>
        <v/>
      </c>
      <c r="H100" s="18" t="str">
        <f t="shared" si="8"/>
        <v/>
      </c>
      <c r="I100" s="18" t="e">
        <f>ModelParameters!Intercept+ModelParameters!STHoffset+((B100-ModelParameters!MeanFlow)/ModelParameters!SDFlow)*ModelParameters!FlowSlope+((D100-ModelParameters!MeanDiversion)/ModelParameters!SDDiversion)*ModelParameters!DiversionSlope</f>
        <v>#VALUE!</v>
      </c>
      <c r="J100" s="18" t="e">
        <f t="shared" si="9"/>
        <v>#VALUE!</v>
      </c>
      <c r="K100" s="21" t="e">
        <f t="shared" si="10"/>
        <v>#VALUE!</v>
      </c>
      <c r="L100" s="13" t="str">
        <f t="shared" si="11"/>
        <v/>
      </c>
    </row>
    <row r="101" spans="1:12" ht="14.25" x14ac:dyDescent="0.45">
      <c r="A101" s="17" t="str">
        <f>IF(tblTally!B99="","",tblTally!B99)</f>
        <v/>
      </c>
      <c r="B101" s="13" t="str">
        <f>IF(tblTally!B99="","",tblTally!C99+tblTally!D99)</f>
        <v/>
      </c>
      <c r="C101" s="13" t="str">
        <f>IF(tblTally!C99="","",tblTally!C99)</f>
        <v/>
      </c>
      <c r="D101" s="18" t="str">
        <f t="shared" si="7"/>
        <v/>
      </c>
      <c r="E101" s="13" t="str">
        <f>IF(tblTally!I99=0,"",tblTally!I99+tblTally!AD99)</f>
        <v/>
      </c>
      <c r="F101" s="13" t="str">
        <f>IF(E101="","",E101+tblTally!AZ99)</f>
        <v/>
      </c>
      <c r="G101" s="18" t="str">
        <f>IF(tblTally!E99="","",tblTally!E99/100)</f>
        <v/>
      </c>
      <c r="H101" s="18" t="str">
        <f t="shared" si="8"/>
        <v/>
      </c>
      <c r="I101" s="18" t="e">
        <f>ModelParameters!Intercept+ModelParameters!STHoffset+((B101-ModelParameters!MeanFlow)/ModelParameters!SDFlow)*ModelParameters!FlowSlope+((D101-ModelParameters!MeanDiversion)/ModelParameters!SDDiversion)*ModelParameters!DiversionSlope</f>
        <v>#VALUE!</v>
      </c>
      <c r="J101" s="18" t="e">
        <f t="shared" si="9"/>
        <v>#VALUE!</v>
      </c>
      <c r="K101" s="21" t="e">
        <f t="shared" si="10"/>
        <v>#VALUE!</v>
      </c>
      <c r="L101" s="13" t="str">
        <f t="shared" si="11"/>
        <v/>
      </c>
    </row>
    <row r="102" spans="1:12" ht="14.25" x14ac:dyDescent="0.45">
      <c r="A102" s="17" t="str">
        <f>IF(tblTally!B100="","",tblTally!B100)</f>
        <v/>
      </c>
      <c r="B102" s="13" t="str">
        <f>IF(tblTally!B100="","",tblTally!C100+tblTally!D100)</f>
        <v/>
      </c>
      <c r="C102" s="13" t="str">
        <f>IF(tblTally!C100="","",tblTally!C100)</f>
        <v/>
      </c>
      <c r="D102" s="18" t="str">
        <f t="shared" si="7"/>
        <v/>
      </c>
      <c r="E102" s="13" t="str">
        <f>IF(tblTally!I100=0,"",tblTally!I100+tblTally!AD100)</f>
        <v/>
      </c>
      <c r="F102" s="13" t="str">
        <f>IF(E102="","",E102+tblTally!AZ100)</f>
        <v/>
      </c>
      <c r="G102" s="18" t="str">
        <f>IF(tblTally!E100="","",tblTally!E100/100)</f>
        <v/>
      </c>
      <c r="H102" s="18" t="str">
        <f t="shared" si="8"/>
        <v/>
      </c>
      <c r="I102" s="18" t="e">
        <f>ModelParameters!Intercept+ModelParameters!STHoffset+((B102-ModelParameters!MeanFlow)/ModelParameters!SDFlow)*ModelParameters!FlowSlope+((D102-ModelParameters!MeanDiversion)/ModelParameters!SDDiversion)*ModelParameters!DiversionSlope</f>
        <v>#VALUE!</v>
      </c>
      <c r="J102" s="18" t="e">
        <f t="shared" si="9"/>
        <v>#VALUE!</v>
      </c>
      <c r="K102" s="21" t="e">
        <f t="shared" si="10"/>
        <v>#VALUE!</v>
      </c>
      <c r="L102" s="13" t="str">
        <f t="shared" si="11"/>
        <v/>
      </c>
    </row>
    <row r="103" spans="1:12" ht="14.25" x14ac:dyDescent="0.45">
      <c r="A103" s="17" t="str">
        <f>IF(tblTally!B101="","",tblTally!B101)</f>
        <v/>
      </c>
      <c r="B103" s="13" t="str">
        <f>IF(tblTally!B101="","",tblTally!C101+tblTally!D101)</f>
        <v/>
      </c>
      <c r="C103" s="13" t="str">
        <f>IF(tblTally!C101="","",tblTally!C101)</f>
        <v/>
      </c>
      <c r="D103" s="18" t="str">
        <f t="shared" si="7"/>
        <v/>
      </c>
      <c r="E103" s="13" t="str">
        <f>IF(tblTally!I101=0,"",tblTally!I101+tblTally!AD101)</f>
        <v/>
      </c>
      <c r="F103" s="13" t="str">
        <f>IF(E103="","",E103+tblTally!AZ101)</f>
        <v/>
      </c>
      <c r="G103" s="18" t="str">
        <f>IF(tblTally!E101="","",tblTally!E101/100)</f>
        <v/>
      </c>
      <c r="H103" s="18" t="str">
        <f t="shared" si="8"/>
        <v/>
      </c>
      <c r="I103" s="18" t="e">
        <f>ModelParameters!Intercept+ModelParameters!STHoffset+((B103-ModelParameters!MeanFlow)/ModelParameters!SDFlow)*ModelParameters!FlowSlope+((D103-ModelParameters!MeanDiversion)/ModelParameters!SDDiversion)*ModelParameters!DiversionSlope</f>
        <v>#VALUE!</v>
      </c>
      <c r="J103" s="18" t="e">
        <f t="shared" si="9"/>
        <v>#VALUE!</v>
      </c>
      <c r="K103" s="21" t="e">
        <f t="shared" si="10"/>
        <v>#VALUE!</v>
      </c>
      <c r="L103" s="13" t="str">
        <f t="shared" si="11"/>
        <v/>
      </c>
    </row>
    <row r="104" spans="1:12" ht="14.25" x14ac:dyDescent="0.45">
      <c r="A104" s="17" t="str">
        <f>IF(tblTally!B102="","",tblTally!B102)</f>
        <v/>
      </c>
      <c r="B104" s="13" t="str">
        <f>IF(tblTally!B102="","",tblTally!C102+tblTally!D102)</f>
        <v/>
      </c>
      <c r="C104" s="13" t="str">
        <f>IF(tblTally!C102="","",tblTally!C102)</f>
        <v/>
      </c>
      <c r="D104" s="18" t="str">
        <f t="shared" si="7"/>
        <v/>
      </c>
      <c r="E104" s="13" t="str">
        <f>IF(tblTally!I102=0,"",tblTally!I102+tblTally!AD102)</f>
        <v/>
      </c>
      <c r="F104" s="13" t="str">
        <f>IF(E104="","",E104+tblTally!AZ102)</f>
        <v/>
      </c>
      <c r="G104" s="18" t="str">
        <f>IF(tblTally!E102="","",tblTally!E102/100)</f>
        <v/>
      </c>
      <c r="H104" s="18" t="str">
        <f t="shared" si="8"/>
        <v/>
      </c>
      <c r="I104" s="18" t="e">
        <f>ModelParameters!Intercept+ModelParameters!STHoffset+((B104-ModelParameters!MeanFlow)/ModelParameters!SDFlow)*ModelParameters!FlowSlope+((D104-ModelParameters!MeanDiversion)/ModelParameters!SDDiversion)*ModelParameters!DiversionSlope</f>
        <v>#VALUE!</v>
      </c>
      <c r="J104" s="18" t="e">
        <f t="shared" si="9"/>
        <v>#VALUE!</v>
      </c>
      <c r="K104" s="21" t="e">
        <f t="shared" si="10"/>
        <v>#VALUE!</v>
      </c>
      <c r="L104" s="13" t="str">
        <f t="shared" si="11"/>
        <v/>
      </c>
    </row>
    <row r="105" spans="1:12" ht="14.25" x14ac:dyDescent="0.45">
      <c r="A105" s="17" t="str">
        <f>IF(tblTally!B103="","",tblTally!B103)</f>
        <v/>
      </c>
      <c r="B105" s="13" t="str">
        <f>IF(tblTally!B103="","",tblTally!C103+tblTally!D103)</f>
        <v/>
      </c>
      <c r="C105" s="13" t="str">
        <f>IF(tblTally!C103="","",tblTally!C103)</f>
        <v/>
      </c>
      <c r="D105" s="18" t="str">
        <f t="shared" si="7"/>
        <v/>
      </c>
      <c r="E105" s="13" t="str">
        <f>IF(tblTally!I103=0,"",tblTally!I103+tblTally!AD103)</f>
        <v/>
      </c>
      <c r="F105" s="13" t="str">
        <f>IF(E105="","",E105+tblTally!AZ103)</f>
        <v/>
      </c>
      <c r="G105" s="18" t="str">
        <f>IF(tblTally!E103="","",tblTally!E103/100)</f>
        <v/>
      </c>
      <c r="H105" s="18" t="str">
        <f t="shared" si="8"/>
        <v/>
      </c>
      <c r="I105" s="18" t="e">
        <f>ModelParameters!Intercept+ModelParameters!STHoffset+((B105-ModelParameters!MeanFlow)/ModelParameters!SDFlow)*ModelParameters!FlowSlope+((D105-ModelParameters!MeanDiversion)/ModelParameters!SDDiversion)*ModelParameters!DiversionSlope</f>
        <v>#VALUE!</v>
      </c>
      <c r="J105" s="18" t="e">
        <f t="shared" si="9"/>
        <v>#VALUE!</v>
      </c>
      <c r="K105" s="21" t="e">
        <f t="shared" si="10"/>
        <v>#VALUE!</v>
      </c>
      <c r="L105" s="13" t="str">
        <f t="shared" si="11"/>
        <v/>
      </c>
    </row>
    <row r="106" spans="1:12" ht="14.25" x14ac:dyDescent="0.45">
      <c r="A106" s="17" t="str">
        <f>IF(tblTally!B104="","",tblTally!B104)</f>
        <v/>
      </c>
      <c r="B106" s="13" t="str">
        <f>IF(tblTally!B104="","",tblTally!C104+tblTally!D104)</f>
        <v/>
      </c>
      <c r="C106" s="13" t="str">
        <f>IF(tblTally!C104="","",tblTally!C104)</f>
        <v/>
      </c>
      <c r="D106" s="18" t="str">
        <f t="shared" si="7"/>
        <v/>
      </c>
      <c r="E106" s="13" t="str">
        <f>IF(tblTally!I104=0,"",tblTally!I104+tblTally!AD104)</f>
        <v/>
      </c>
      <c r="F106" s="13" t="str">
        <f>IF(E106="","",E106+tblTally!AZ104)</f>
        <v/>
      </c>
      <c r="G106" s="18" t="str">
        <f>IF(tblTally!E104="","",tblTally!E104/100)</f>
        <v/>
      </c>
      <c r="H106" s="18" t="str">
        <f t="shared" si="8"/>
        <v/>
      </c>
      <c r="I106" s="18" t="e">
        <f>ModelParameters!Intercept+ModelParameters!STHoffset+((B106-ModelParameters!MeanFlow)/ModelParameters!SDFlow)*ModelParameters!FlowSlope+((D106-ModelParameters!MeanDiversion)/ModelParameters!SDDiversion)*ModelParameters!DiversionSlope</f>
        <v>#VALUE!</v>
      </c>
      <c r="J106" s="18" t="e">
        <f t="shared" si="9"/>
        <v>#VALUE!</v>
      </c>
      <c r="K106" s="21" t="e">
        <f t="shared" si="10"/>
        <v>#VALUE!</v>
      </c>
      <c r="L106" s="13" t="str">
        <f t="shared" si="11"/>
        <v/>
      </c>
    </row>
    <row r="107" spans="1:12" ht="14.25" x14ac:dyDescent="0.45">
      <c r="A107" s="17" t="str">
        <f>IF(tblTally!B105="","",tblTally!B105)</f>
        <v/>
      </c>
      <c r="B107" s="13" t="str">
        <f>IF(tblTally!B105="","",tblTally!C105+tblTally!D105)</f>
        <v/>
      </c>
      <c r="C107" s="13" t="str">
        <f>IF(tblTally!C105="","",tblTally!C105)</f>
        <v/>
      </c>
      <c r="D107" s="18" t="str">
        <f t="shared" si="7"/>
        <v/>
      </c>
      <c r="E107" s="13" t="str">
        <f>IF(tblTally!I105=0,"",tblTally!I105+tblTally!AD105)</f>
        <v/>
      </c>
      <c r="F107" s="13" t="str">
        <f>IF(E107="","",E107+tblTally!AZ105)</f>
        <v/>
      </c>
      <c r="G107" s="18" t="str">
        <f>IF(tblTally!E105="","",tblTally!E105/100)</f>
        <v/>
      </c>
      <c r="H107" s="18" t="str">
        <f t="shared" si="8"/>
        <v/>
      </c>
      <c r="I107" s="18" t="e">
        <f>ModelParameters!Intercept+ModelParameters!STHoffset+((B107-ModelParameters!MeanFlow)/ModelParameters!SDFlow)*ModelParameters!FlowSlope+((D107-ModelParameters!MeanDiversion)/ModelParameters!SDDiversion)*ModelParameters!DiversionSlope</f>
        <v>#VALUE!</v>
      </c>
      <c r="J107" s="18" t="e">
        <f t="shared" si="9"/>
        <v>#VALUE!</v>
      </c>
      <c r="K107" s="21" t="e">
        <f t="shared" si="10"/>
        <v>#VALUE!</v>
      </c>
      <c r="L107" s="13" t="str">
        <f t="shared" si="11"/>
        <v/>
      </c>
    </row>
    <row r="108" spans="1:12" ht="14.25" x14ac:dyDescent="0.45">
      <c r="A108" s="17" t="str">
        <f>IF(tblTally!B106="","",tblTally!B106)</f>
        <v/>
      </c>
      <c r="B108" s="13" t="str">
        <f>IF(tblTally!B106="","",tblTally!C106+tblTally!D106)</f>
        <v/>
      </c>
      <c r="C108" s="13" t="str">
        <f>IF(tblTally!C106="","",tblTally!C106)</f>
        <v/>
      </c>
      <c r="D108" s="18" t="str">
        <f t="shared" si="7"/>
        <v/>
      </c>
      <c r="E108" s="13" t="str">
        <f>IF(tblTally!I106=0,"",tblTally!I106+tblTally!AD106)</f>
        <v/>
      </c>
      <c r="F108" s="13" t="str">
        <f>IF(E108="","",E108+tblTally!AZ106)</f>
        <v/>
      </c>
      <c r="G108" s="18" t="str">
        <f>IF(tblTally!E106="","",tblTally!E106/100)</f>
        <v/>
      </c>
      <c r="H108" s="18" t="str">
        <f t="shared" si="8"/>
        <v/>
      </c>
      <c r="I108" s="18" t="e">
        <f>ModelParameters!Intercept+ModelParameters!STHoffset+((B108-ModelParameters!MeanFlow)/ModelParameters!SDFlow)*ModelParameters!FlowSlope+((D108-ModelParameters!MeanDiversion)/ModelParameters!SDDiversion)*ModelParameters!DiversionSlope</f>
        <v>#VALUE!</v>
      </c>
      <c r="J108" s="18" t="e">
        <f t="shared" si="9"/>
        <v>#VALUE!</v>
      </c>
      <c r="K108" s="21" t="e">
        <f t="shared" si="10"/>
        <v>#VALUE!</v>
      </c>
      <c r="L108" s="13" t="str">
        <f t="shared" si="11"/>
        <v/>
      </c>
    </row>
    <row r="109" spans="1:12" ht="14.25" x14ac:dyDescent="0.45">
      <c r="A109" s="17" t="str">
        <f>IF(tblTally!B107="","",tblTally!B107)</f>
        <v/>
      </c>
      <c r="B109" s="13" t="str">
        <f>IF(tblTally!B107="","",tblTally!C107+tblTally!D107)</f>
        <v/>
      </c>
      <c r="C109" s="13" t="str">
        <f>IF(tblTally!C107="","",tblTally!C107)</f>
        <v/>
      </c>
      <c r="D109" s="18" t="str">
        <f t="shared" si="7"/>
        <v/>
      </c>
      <c r="E109" s="13" t="str">
        <f>IF(tblTally!I107=0,"",tblTally!I107+tblTally!AD107)</f>
        <v/>
      </c>
      <c r="F109" s="13" t="str">
        <f>IF(E109="","",E109+tblTally!AZ107)</f>
        <v/>
      </c>
      <c r="G109" s="18" t="str">
        <f>IF(tblTally!E107="","",tblTally!E107/100)</f>
        <v/>
      </c>
      <c r="H109" s="18" t="str">
        <f t="shared" si="8"/>
        <v/>
      </c>
      <c r="I109" s="18" t="e">
        <f>ModelParameters!Intercept+ModelParameters!STHoffset+((B109-ModelParameters!MeanFlow)/ModelParameters!SDFlow)*ModelParameters!FlowSlope+((D109-ModelParameters!MeanDiversion)/ModelParameters!SDDiversion)*ModelParameters!DiversionSlope</f>
        <v>#VALUE!</v>
      </c>
      <c r="J109" s="18" t="e">
        <f t="shared" si="9"/>
        <v>#VALUE!</v>
      </c>
      <c r="K109" s="21" t="e">
        <f t="shared" si="10"/>
        <v>#VALUE!</v>
      </c>
      <c r="L109" s="13" t="str">
        <f t="shared" si="11"/>
        <v/>
      </c>
    </row>
    <row r="110" spans="1:12" ht="14.25" x14ac:dyDescent="0.45">
      <c r="A110" s="17" t="str">
        <f>IF(tblTally!B108="","",tblTally!B108)</f>
        <v/>
      </c>
      <c r="B110" s="13" t="str">
        <f>IF(tblTally!B108="","",tblTally!C108+tblTally!D108)</f>
        <v/>
      </c>
      <c r="C110" s="13" t="str">
        <f>IF(tblTally!C108="","",tblTally!C108)</f>
        <v/>
      </c>
      <c r="D110" s="18" t="str">
        <f t="shared" si="7"/>
        <v/>
      </c>
      <c r="E110" s="13" t="str">
        <f>IF(tblTally!I108=0,"",tblTally!I108+tblTally!AD108)</f>
        <v/>
      </c>
      <c r="F110" s="13" t="str">
        <f>IF(E110="","",E110+tblTally!AZ108)</f>
        <v/>
      </c>
      <c r="G110" s="18" t="str">
        <f>IF(tblTally!E108="","",tblTally!E108/100)</f>
        <v/>
      </c>
      <c r="H110" s="18" t="str">
        <f t="shared" si="8"/>
        <v/>
      </c>
      <c r="I110" s="18" t="e">
        <f>ModelParameters!Intercept+ModelParameters!STHoffset+((B110-ModelParameters!MeanFlow)/ModelParameters!SDFlow)*ModelParameters!FlowSlope+((D110-ModelParameters!MeanDiversion)/ModelParameters!SDDiversion)*ModelParameters!DiversionSlope</f>
        <v>#VALUE!</v>
      </c>
      <c r="J110" s="18" t="e">
        <f t="shared" si="9"/>
        <v>#VALUE!</v>
      </c>
      <c r="K110" s="21" t="e">
        <f t="shared" si="10"/>
        <v>#VALUE!</v>
      </c>
      <c r="L110" s="13" t="str">
        <f t="shared" si="11"/>
        <v/>
      </c>
    </row>
    <row r="111" spans="1:12" ht="14.25" x14ac:dyDescent="0.45">
      <c r="A111" s="17" t="str">
        <f>IF(tblTally!B109="","",tblTally!B109)</f>
        <v/>
      </c>
      <c r="B111" s="13" t="str">
        <f>IF(tblTally!B109="","",tblTally!C109+tblTally!D109)</f>
        <v/>
      </c>
      <c r="C111" s="13" t="str">
        <f>IF(tblTally!C109="","",tblTally!C109)</f>
        <v/>
      </c>
      <c r="D111" s="18" t="str">
        <f t="shared" si="7"/>
        <v/>
      </c>
      <c r="E111" s="13" t="str">
        <f>IF(tblTally!I109=0,"",tblTally!I109+tblTally!AD109)</f>
        <v/>
      </c>
      <c r="F111" s="13" t="str">
        <f>IF(E111="","",E111+tblTally!AZ109)</f>
        <v/>
      </c>
      <c r="G111" s="18" t="str">
        <f>IF(tblTally!E109="","",tblTally!E109/100)</f>
        <v/>
      </c>
      <c r="H111" s="18" t="str">
        <f t="shared" si="8"/>
        <v/>
      </c>
      <c r="I111" s="18" t="e">
        <f>ModelParameters!Intercept+ModelParameters!STHoffset+((B111-ModelParameters!MeanFlow)/ModelParameters!SDFlow)*ModelParameters!FlowSlope+((D111-ModelParameters!MeanDiversion)/ModelParameters!SDDiversion)*ModelParameters!DiversionSlope</f>
        <v>#VALUE!</v>
      </c>
      <c r="J111" s="18" t="e">
        <f t="shared" si="9"/>
        <v>#VALUE!</v>
      </c>
      <c r="K111" s="21" t="e">
        <f t="shared" si="10"/>
        <v>#VALUE!</v>
      </c>
      <c r="L111" s="13" t="str">
        <f t="shared" si="11"/>
        <v/>
      </c>
    </row>
    <row r="112" spans="1:12" ht="14.25" x14ac:dyDescent="0.45">
      <c r="A112" s="17" t="str">
        <f>IF(tblTally!B110="","",tblTally!B110)</f>
        <v/>
      </c>
      <c r="B112" s="13" t="str">
        <f>IF(tblTally!B110="","",tblTally!C110+tblTally!D110)</f>
        <v/>
      </c>
      <c r="C112" s="13" t="str">
        <f>IF(tblTally!C110="","",tblTally!C110)</f>
        <v/>
      </c>
      <c r="D112" s="18" t="str">
        <f t="shared" si="7"/>
        <v/>
      </c>
      <c r="E112" s="13" t="str">
        <f>IF(tblTally!I110=0,"",tblTally!I110+tblTally!AD110)</f>
        <v/>
      </c>
      <c r="F112" s="13" t="str">
        <f>IF(E112="","",E112+tblTally!AZ110)</f>
        <v/>
      </c>
      <c r="G112" s="18" t="str">
        <f>IF(tblTally!E110="","",tblTally!E110/100)</f>
        <v/>
      </c>
      <c r="H112" s="18" t="str">
        <f t="shared" si="8"/>
        <v/>
      </c>
      <c r="I112" s="18" t="e">
        <f>ModelParameters!Intercept+ModelParameters!STHoffset+((B112-ModelParameters!MeanFlow)/ModelParameters!SDFlow)*ModelParameters!FlowSlope+((D112-ModelParameters!MeanDiversion)/ModelParameters!SDDiversion)*ModelParameters!DiversionSlope</f>
        <v>#VALUE!</v>
      </c>
      <c r="J112" s="18" t="e">
        <f t="shared" si="9"/>
        <v>#VALUE!</v>
      </c>
      <c r="K112" s="21" t="e">
        <f t="shared" si="10"/>
        <v>#VALUE!</v>
      </c>
      <c r="L112" s="13" t="str">
        <f t="shared" si="11"/>
        <v/>
      </c>
    </row>
    <row r="113" spans="1:12" ht="14.25" x14ac:dyDescent="0.45">
      <c r="A113" s="17" t="str">
        <f>IF(tblTally!B111="","",tblTally!B111)</f>
        <v/>
      </c>
      <c r="B113" s="13" t="str">
        <f>IF(tblTally!B111="","",tblTally!C111+tblTally!D111)</f>
        <v/>
      </c>
      <c r="C113" s="13" t="str">
        <f>IF(tblTally!C111="","",tblTally!C111)</f>
        <v/>
      </c>
      <c r="D113" s="18" t="str">
        <f t="shared" si="7"/>
        <v/>
      </c>
      <c r="E113" s="13" t="str">
        <f>IF(tblTally!I111=0,"",tblTally!I111+tblTally!AD111)</f>
        <v/>
      </c>
      <c r="F113" s="13" t="str">
        <f>IF(E113="","",E113+tblTally!AZ111)</f>
        <v/>
      </c>
      <c r="G113" s="18" t="str">
        <f>IF(tblTally!E111="","",tblTally!E111/100)</f>
        <v/>
      </c>
      <c r="H113" s="18" t="str">
        <f t="shared" si="8"/>
        <v/>
      </c>
      <c r="I113" s="18" t="e">
        <f>ModelParameters!Intercept+ModelParameters!STHoffset+((B113-ModelParameters!MeanFlow)/ModelParameters!SDFlow)*ModelParameters!FlowSlope+((D113-ModelParameters!MeanDiversion)/ModelParameters!SDDiversion)*ModelParameters!DiversionSlope</f>
        <v>#VALUE!</v>
      </c>
      <c r="J113" s="18" t="e">
        <f t="shared" si="9"/>
        <v>#VALUE!</v>
      </c>
      <c r="K113" s="21" t="e">
        <f t="shared" si="10"/>
        <v>#VALUE!</v>
      </c>
      <c r="L113" s="13" t="str">
        <f t="shared" si="11"/>
        <v/>
      </c>
    </row>
    <row r="114" spans="1:12" ht="14.25" x14ac:dyDescent="0.45">
      <c r="A114" s="17" t="str">
        <f>IF(tblTally!B112="","",tblTally!B112)</f>
        <v/>
      </c>
      <c r="B114" s="13" t="str">
        <f>IF(tblTally!B112="","",tblTally!C112+tblTally!D112)</f>
        <v/>
      </c>
      <c r="C114" s="13" t="str">
        <f>IF(tblTally!C112="","",tblTally!C112)</f>
        <v/>
      </c>
      <c r="D114" s="18" t="str">
        <f t="shared" si="7"/>
        <v/>
      </c>
      <c r="E114" s="13" t="str">
        <f>IF(tblTally!I112=0,"",tblTally!I112+tblTally!AD112)</f>
        <v/>
      </c>
      <c r="F114" s="13" t="str">
        <f>IF(E114="","",E114+tblTally!AZ112)</f>
        <v/>
      </c>
      <c r="G114" s="18" t="str">
        <f>IF(tblTally!E112="","",tblTally!E112/100)</f>
        <v/>
      </c>
      <c r="H114" s="18" t="str">
        <f t="shared" si="8"/>
        <v/>
      </c>
      <c r="I114" s="18" t="e">
        <f>ModelParameters!Intercept+ModelParameters!STHoffset+((B114-ModelParameters!MeanFlow)/ModelParameters!SDFlow)*ModelParameters!FlowSlope+((D114-ModelParameters!MeanDiversion)/ModelParameters!SDDiversion)*ModelParameters!DiversionSlope</f>
        <v>#VALUE!</v>
      </c>
      <c r="J114" s="18" t="e">
        <f t="shared" si="9"/>
        <v>#VALUE!</v>
      </c>
      <c r="K114" s="21" t="e">
        <f t="shared" si="10"/>
        <v>#VALUE!</v>
      </c>
      <c r="L114" s="13" t="str">
        <f t="shared" si="11"/>
        <v/>
      </c>
    </row>
    <row r="115" spans="1:12" ht="14.25" x14ac:dyDescent="0.45">
      <c r="A115" s="17" t="str">
        <f>IF(tblTally!B113="","",tblTally!B113)</f>
        <v/>
      </c>
      <c r="B115" s="13" t="str">
        <f>IF(tblTally!B113="","",tblTally!C113+tblTally!D113)</f>
        <v/>
      </c>
      <c r="C115" s="13" t="str">
        <f>IF(tblTally!C113="","",tblTally!C113)</f>
        <v/>
      </c>
      <c r="D115" s="18" t="str">
        <f t="shared" si="7"/>
        <v/>
      </c>
      <c r="E115" s="13" t="str">
        <f>IF(tblTally!I113=0,"",tblTally!I113+tblTally!AD113)</f>
        <v/>
      </c>
      <c r="F115" s="13" t="str">
        <f>IF(E115="","",E115+tblTally!AZ113)</f>
        <v/>
      </c>
      <c r="G115" s="18" t="str">
        <f>IF(tblTally!E113="","",tblTally!E113/100)</f>
        <v/>
      </c>
      <c r="H115" s="18" t="str">
        <f t="shared" si="8"/>
        <v/>
      </c>
      <c r="I115" s="18" t="e">
        <f>ModelParameters!Intercept+ModelParameters!STHoffset+((B115-ModelParameters!MeanFlow)/ModelParameters!SDFlow)*ModelParameters!FlowSlope+((D115-ModelParameters!MeanDiversion)/ModelParameters!SDDiversion)*ModelParameters!DiversionSlope</f>
        <v>#VALUE!</v>
      </c>
      <c r="J115" s="18" t="e">
        <f t="shared" si="9"/>
        <v>#VALUE!</v>
      </c>
      <c r="K115" s="21" t="e">
        <f t="shared" si="10"/>
        <v>#VALUE!</v>
      </c>
      <c r="L115" s="13" t="str">
        <f t="shared" si="11"/>
        <v/>
      </c>
    </row>
    <row r="116" spans="1:12" ht="14.25" x14ac:dyDescent="0.45">
      <c r="A116" s="17" t="str">
        <f>IF(tblTally!B114="","",tblTally!B114)</f>
        <v/>
      </c>
      <c r="B116" s="13" t="str">
        <f>IF(tblTally!B114="","",tblTally!C114+tblTally!D114)</f>
        <v/>
      </c>
      <c r="C116" s="13" t="str">
        <f>IF(tblTally!C114="","",tblTally!C114)</f>
        <v/>
      </c>
      <c r="D116" s="18" t="str">
        <f t="shared" si="7"/>
        <v/>
      </c>
      <c r="E116" s="13" t="str">
        <f>IF(tblTally!I114=0,"",tblTally!I114+tblTally!AD114)</f>
        <v/>
      </c>
      <c r="F116" s="13" t="str">
        <f>IF(E116="","",E116+tblTally!AZ114)</f>
        <v/>
      </c>
      <c r="G116" s="18" t="str">
        <f>IF(tblTally!E114="","",tblTally!E114/100)</f>
        <v/>
      </c>
      <c r="H116" s="18" t="str">
        <f t="shared" si="8"/>
        <v/>
      </c>
      <c r="I116" s="18" t="e">
        <f>ModelParameters!Intercept+ModelParameters!STHoffset+((B116-ModelParameters!MeanFlow)/ModelParameters!SDFlow)*ModelParameters!FlowSlope+((D116-ModelParameters!MeanDiversion)/ModelParameters!SDDiversion)*ModelParameters!DiversionSlope</f>
        <v>#VALUE!</v>
      </c>
      <c r="J116" s="18" t="e">
        <f t="shared" si="9"/>
        <v>#VALUE!</v>
      </c>
      <c r="K116" s="21" t="e">
        <f t="shared" si="10"/>
        <v>#VALUE!</v>
      </c>
      <c r="L116" s="13" t="str">
        <f t="shared" si="11"/>
        <v/>
      </c>
    </row>
    <row r="117" spans="1:12" ht="14.25" x14ac:dyDescent="0.45">
      <c r="A117" s="17" t="str">
        <f>IF(tblTally!B115="","",tblTally!B115)</f>
        <v/>
      </c>
      <c r="B117" s="13" t="str">
        <f>IF(tblTally!B115="","",tblTally!C115+tblTally!D115)</f>
        <v/>
      </c>
      <c r="C117" s="13" t="str">
        <f>IF(tblTally!C115="","",tblTally!C115)</f>
        <v/>
      </c>
      <c r="D117" s="18" t="str">
        <f t="shared" si="7"/>
        <v/>
      </c>
      <c r="E117" s="13" t="str">
        <f>IF(tblTally!I115=0,"",tblTally!I115+tblTally!AD115)</f>
        <v/>
      </c>
      <c r="F117" s="13" t="str">
        <f>IF(E117="","",E117+tblTally!AZ115)</f>
        <v/>
      </c>
      <c r="G117" s="18" t="str">
        <f>IF(tblTally!E115="","",tblTally!E115/100)</f>
        <v/>
      </c>
      <c r="H117" s="18" t="str">
        <f t="shared" si="8"/>
        <v/>
      </c>
      <c r="I117" s="18" t="e">
        <f>ModelParameters!Intercept+ModelParameters!STHoffset+((B117-ModelParameters!MeanFlow)/ModelParameters!SDFlow)*ModelParameters!FlowSlope+((D117-ModelParameters!MeanDiversion)/ModelParameters!SDDiversion)*ModelParameters!DiversionSlope</f>
        <v>#VALUE!</v>
      </c>
      <c r="J117" s="18" t="e">
        <f t="shared" si="9"/>
        <v>#VALUE!</v>
      </c>
      <c r="K117" s="21" t="e">
        <f t="shared" si="10"/>
        <v>#VALUE!</v>
      </c>
      <c r="L117" s="13" t="str">
        <f t="shared" si="11"/>
        <v/>
      </c>
    </row>
    <row r="118" spans="1:12" ht="14.25" x14ac:dyDescent="0.45">
      <c r="A118" s="17" t="str">
        <f>IF(tblTally!B116="","",tblTally!B116)</f>
        <v/>
      </c>
      <c r="B118" s="13" t="str">
        <f>IF(tblTally!B116="","",tblTally!C116+tblTally!D116)</f>
        <v/>
      </c>
      <c r="C118" s="13" t="str">
        <f>IF(tblTally!C116="","",tblTally!C116)</f>
        <v/>
      </c>
      <c r="D118" s="18" t="str">
        <f t="shared" si="7"/>
        <v/>
      </c>
      <c r="E118" s="13" t="str">
        <f>IF(tblTally!I116=0,"",tblTally!I116+tblTally!AD116)</f>
        <v/>
      </c>
      <c r="F118" s="13" t="str">
        <f>IF(E118="","",E118+tblTally!AZ116)</f>
        <v/>
      </c>
      <c r="G118" s="18" t="str">
        <f>IF(tblTally!E116="","",tblTally!E116/100)</f>
        <v/>
      </c>
      <c r="H118" s="18" t="str">
        <f t="shared" si="8"/>
        <v/>
      </c>
      <c r="I118" s="18" t="e">
        <f>ModelParameters!Intercept+ModelParameters!STHoffset+((B118-ModelParameters!MeanFlow)/ModelParameters!SDFlow)*ModelParameters!FlowSlope+((D118-ModelParameters!MeanDiversion)/ModelParameters!SDDiversion)*ModelParameters!DiversionSlope</f>
        <v>#VALUE!</v>
      </c>
      <c r="J118" s="18" t="e">
        <f t="shared" si="9"/>
        <v>#VALUE!</v>
      </c>
      <c r="K118" s="21" t="e">
        <f t="shared" si="10"/>
        <v>#VALUE!</v>
      </c>
      <c r="L118" s="13" t="str">
        <f t="shared" si="11"/>
        <v/>
      </c>
    </row>
    <row r="119" spans="1:12" ht="14.25" x14ac:dyDescent="0.45">
      <c r="A119" s="17" t="str">
        <f>IF(tblTally!B117="","",tblTally!B117)</f>
        <v/>
      </c>
      <c r="B119" s="13" t="str">
        <f>IF(tblTally!B117="","",tblTally!C117+tblTally!D117)</f>
        <v/>
      </c>
      <c r="C119" s="13" t="str">
        <f>IF(tblTally!C117="","",tblTally!C117)</f>
        <v/>
      </c>
      <c r="D119" s="18" t="str">
        <f t="shared" si="7"/>
        <v/>
      </c>
      <c r="E119" s="13" t="str">
        <f>IF(tblTally!I117=0,"",tblTally!I117+tblTally!AD117)</f>
        <v/>
      </c>
      <c r="F119" s="13" t="str">
        <f>IF(E119="","",E119+tblTally!AZ117)</f>
        <v/>
      </c>
      <c r="G119" s="18" t="str">
        <f>IF(tblTally!E117="","",tblTally!E117/100)</f>
        <v/>
      </c>
      <c r="H119" s="18" t="str">
        <f t="shared" si="8"/>
        <v/>
      </c>
      <c r="I119" s="18" t="e">
        <f>ModelParameters!Intercept+ModelParameters!STHoffset+((B119-ModelParameters!MeanFlow)/ModelParameters!SDFlow)*ModelParameters!FlowSlope+((D119-ModelParameters!MeanDiversion)/ModelParameters!SDDiversion)*ModelParameters!DiversionSlope</f>
        <v>#VALUE!</v>
      </c>
      <c r="J119" s="18" t="e">
        <f t="shared" si="9"/>
        <v>#VALUE!</v>
      </c>
      <c r="K119" s="21" t="e">
        <f t="shared" si="10"/>
        <v>#VALUE!</v>
      </c>
      <c r="L119" s="13" t="str">
        <f t="shared" si="11"/>
        <v/>
      </c>
    </row>
    <row r="120" spans="1:12" ht="14.25" x14ac:dyDescent="0.45">
      <c r="A120" s="17" t="str">
        <f>IF(tblTally!B118="","",tblTally!B118)</f>
        <v/>
      </c>
      <c r="B120" s="13" t="str">
        <f>IF(tblTally!B118="","",tblTally!C118+tblTally!D118)</f>
        <v/>
      </c>
      <c r="C120" s="13" t="str">
        <f>IF(tblTally!C118="","",tblTally!C118)</f>
        <v/>
      </c>
      <c r="D120" s="18" t="str">
        <f t="shared" si="7"/>
        <v/>
      </c>
      <c r="E120" s="13" t="str">
        <f>IF(tblTally!I118=0,"",tblTally!I118+tblTally!AD118)</f>
        <v/>
      </c>
      <c r="F120" s="13" t="str">
        <f>IF(E120="","",E120+tblTally!AZ118)</f>
        <v/>
      </c>
      <c r="G120" s="18" t="str">
        <f>IF(tblTally!E118="","",tblTally!E118/100)</f>
        <v/>
      </c>
      <c r="H120" s="18" t="str">
        <f t="shared" si="8"/>
        <v/>
      </c>
      <c r="I120" s="18" t="e">
        <f>ModelParameters!Intercept+ModelParameters!STHoffset+((B120-ModelParameters!MeanFlow)/ModelParameters!SDFlow)*ModelParameters!FlowSlope+((D120-ModelParameters!MeanDiversion)/ModelParameters!SDDiversion)*ModelParameters!DiversionSlope</f>
        <v>#VALUE!</v>
      </c>
      <c r="J120" s="18" t="e">
        <f t="shared" si="9"/>
        <v>#VALUE!</v>
      </c>
      <c r="K120" s="21" t="e">
        <f t="shared" si="10"/>
        <v>#VALUE!</v>
      </c>
      <c r="L120" s="13" t="str">
        <f t="shared" si="11"/>
        <v/>
      </c>
    </row>
    <row r="121" spans="1:12" ht="14.25" x14ac:dyDescent="0.45">
      <c r="A121" s="17" t="str">
        <f>IF(tblTally!B119="","",tblTally!B119)</f>
        <v/>
      </c>
      <c r="B121" s="13" t="str">
        <f>IF(tblTally!B119="","",tblTally!C119+tblTally!D119)</f>
        <v/>
      </c>
      <c r="C121" s="13" t="str">
        <f>IF(tblTally!C119="","",tblTally!C119)</f>
        <v/>
      </c>
      <c r="D121" s="18" t="str">
        <f t="shared" si="7"/>
        <v/>
      </c>
      <c r="E121" s="13" t="str">
        <f>IF(tblTally!I119=0,"",tblTally!I119+tblTally!AD119)</f>
        <v/>
      </c>
      <c r="F121" s="13" t="str">
        <f>IF(E121="","",E121+tblTally!AZ119)</f>
        <v/>
      </c>
      <c r="G121" s="18" t="str">
        <f>IF(tblTally!E119="","",tblTally!E119/100)</f>
        <v/>
      </c>
      <c r="H121" s="18" t="str">
        <f t="shared" si="8"/>
        <v/>
      </c>
      <c r="I121" s="18" t="e">
        <f>ModelParameters!Intercept+ModelParameters!STHoffset+((B121-ModelParameters!MeanFlow)/ModelParameters!SDFlow)*ModelParameters!FlowSlope+((D121-ModelParameters!MeanDiversion)/ModelParameters!SDDiversion)*ModelParameters!DiversionSlope</f>
        <v>#VALUE!</v>
      </c>
      <c r="J121" s="18" t="e">
        <f t="shared" si="9"/>
        <v>#VALUE!</v>
      </c>
      <c r="K121" s="21" t="e">
        <f t="shared" si="10"/>
        <v>#VALUE!</v>
      </c>
      <c r="L121" s="13" t="str">
        <f t="shared" si="11"/>
        <v/>
      </c>
    </row>
    <row r="122" spans="1:12" ht="14.25" x14ac:dyDescent="0.45">
      <c r="A122" s="17" t="str">
        <f>IF(tblTally!B120="","",tblTally!B120)</f>
        <v/>
      </c>
      <c r="B122" s="13" t="str">
        <f>IF(tblTally!B120="","",tblTally!C120+tblTally!D120)</f>
        <v/>
      </c>
      <c r="C122" s="13" t="str">
        <f>IF(tblTally!C120="","",tblTally!C120)</f>
        <v/>
      </c>
      <c r="D122" s="18" t="str">
        <f t="shared" si="7"/>
        <v/>
      </c>
      <c r="E122" s="13" t="str">
        <f>IF(tblTally!I120=0,"",tblTally!I120+tblTally!AD120)</f>
        <v/>
      </c>
      <c r="F122" s="13" t="str">
        <f>IF(E122="","",E122+tblTally!AZ120)</f>
        <v/>
      </c>
      <c r="G122" s="18" t="str">
        <f>IF(tblTally!E120="","",tblTally!E120/100)</f>
        <v/>
      </c>
      <c r="H122" s="18" t="str">
        <f t="shared" si="8"/>
        <v/>
      </c>
      <c r="I122" s="18" t="e">
        <f>ModelParameters!Intercept+ModelParameters!STHoffset+((B122-ModelParameters!MeanFlow)/ModelParameters!SDFlow)*ModelParameters!FlowSlope+((D122-ModelParameters!MeanDiversion)/ModelParameters!SDDiversion)*ModelParameters!DiversionSlope</f>
        <v>#VALUE!</v>
      </c>
      <c r="J122" s="18" t="e">
        <f t="shared" si="9"/>
        <v>#VALUE!</v>
      </c>
      <c r="K122" s="21" t="e">
        <f t="shared" si="10"/>
        <v>#VALUE!</v>
      </c>
      <c r="L122" s="13" t="str">
        <f t="shared" si="11"/>
        <v/>
      </c>
    </row>
    <row r="123" spans="1:12" ht="14.25" x14ac:dyDescent="0.45">
      <c r="A123" s="17" t="str">
        <f>IF(tblTally!B121="","",tblTally!B121)</f>
        <v/>
      </c>
      <c r="B123" s="13" t="str">
        <f>IF(tblTally!B121="","",tblTally!C121+tblTally!D121)</f>
        <v/>
      </c>
      <c r="C123" s="13" t="str">
        <f>IF(tblTally!C121="","",tblTally!C121)</f>
        <v/>
      </c>
      <c r="D123" s="18" t="str">
        <f t="shared" si="7"/>
        <v/>
      </c>
      <c r="E123" s="13" t="str">
        <f>IF(tblTally!I121=0,"",tblTally!I121+tblTally!AD121)</f>
        <v/>
      </c>
      <c r="F123" s="13" t="str">
        <f>IF(E123="","",E123+tblTally!AZ121)</f>
        <v/>
      </c>
      <c r="G123" s="18" t="str">
        <f>IF(tblTally!E121="","",tblTally!E121/100)</f>
        <v/>
      </c>
      <c r="H123" s="18" t="str">
        <f t="shared" si="8"/>
        <v/>
      </c>
      <c r="I123" s="18" t="e">
        <f>ModelParameters!Intercept+ModelParameters!STHoffset+((B123-ModelParameters!MeanFlow)/ModelParameters!SDFlow)*ModelParameters!FlowSlope+((D123-ModelParameters!MeanDiversion)/ModelParameters!SDDiversion)*ModelParameters!DiversionSlope</f>
        <v>#VALUE!</v>
      </c>
      <c r="J123" s="18" t="e">
        <f t="shared" si="9"/>
        <v>#VALUE!</v>
      </c>
      <c r="K123" s="21" t="e">
        <f t="shared" si="10"/>
        <v>#VALUE!</v>
      </c>
      <c r="L123" s="13" t="str">
        <f t="shared" si="11"/>
        <v/>
      </c>
    </row>
    <row r="124" spans="1:12" ht="14.25" x14ac:dyDescent="0.45">
      <c r="A124" s="17" t="str">
        <f>IF(tblTally!B122="","",tblTally!B122)</f>
        <v/>
      </c>
      <c r="B124" s="13" t="str">
        <f>IF(tblTally!B122="","",tblTally!C122+tblTally!D122)</f>
        <v/>
      </c>
      <c r="C124" s="13" t="str">
        <f>IF(tblTally!C122="","",tblTally!C122)</f>
        <v/>
      </c>
      <c r="D124" s="18" t="str">
        <f t="shared" si="7"/>
        <v/>
      </c>
      <c r="E124" s="13" t="str">
        <f>IF(tblTally!I122=0,"",tblTally!I122+tblTally!AD122)</f>
        <v/>
      </c>
      <c r="F124" s="13" t="str">
        <f>IF(E124="","",E124+tblTally!AZ122)</f>
        <v/>
      </c>
      <c r="G124" s="18" t="str">
        <f>IF(tblTally!E122="","",tblTally!E122/100)</f>
        <v/>
      </c>
      <c r="H124" s="18" t="str">
        <f t="shared" si="8"/>
        <v/>
      </c>
      <c r="I124" s="18" t="e">
        <f>ModelParameters!Intercept+ModelParameters!STHoffset+((B124-ModelParameters!MeanFlow)/ModelParameters!SDFlow)*ModelParameters!FlowSlope+((D124-ModelParameters!MeanDiversion)/ModelParameters!SDDiversion)*ModelParameters!DiversionSlope</f>
        <v>#VALUE!</v>
      </c>
      <c r="J124" s="18" t="e">
        <f t="shared" si="9"/>
        <v>#VALUE!</v>
      </c>
      <c r="K124" s="21" t="e">
        <f t="shared" si="10"/>
        <v>#VALUE!</v>
      </c>
      <c r="L124" s="13" t="str">
        <f t="shared" si="11"/>
        <v/>
      </c>
    </row>
    <row r="125" spans="1:12" ht="14.25" x14ac:dyDescent="0.45">
      <c r="A125" s="17" t="str">
        <f>IF(tblTally!B123="","",tblTally!B123)</f>
        <v/>
      </c>
      <c r="B125" s="13" t="str">
        <f>IF(tblTally!B123="","",tblTally!C123+tblTally!D123)</f>
        <v/>
      </c>
      <c r="C125" s="13" t="str">
        <f>IF(tblTally!C123="","",tblTally!C123)</f>
        <v/>
      </c>
      <c r="D125" s="18" t="str">
        <f t="shared" si="7"/>
        <v/>
      </c>
      <c r="E125" s="13" t="str">
        <f>IF(tblTally!I123=0,"",tblTally!I123+tblTally!AD123)</f>
        <v/>
      </c>
      <c r="F125" s="13" t="str">
        <f>IF(E125="","",E125+tblTally!AZ123)</f>
        <v/>
      </c>
      <c r="G125" s="18" t="str">
        <f>IF(tblTally!E123="","",tblTally!E123/100)</f>
        <v/>
      </c>
      <c r="H125" s="18" t="str">
        <f t="shared" si="8"/>
        <v/>
      </c>
      <c r="I125" s="18" t="e">
        <f>ModelParameters!Intercept+ModelParameters!STHoffset+((B125-ModelParameters!MeanFlow)/ModelParameters!SDFlow)*ModelParameters!FlowSlope+((D125-ModelParameters!MeanDiversion)/ModelParameters!SDDiversion)*ModelParameters!DiversionSlope</f>
        <v>#VALUE!</v>
      </c>
      <c r="J125" s="18" t="e">
        <f t="shared" si="9"/>
        <v>#VALUE!</v>
      </c>
      <c r="K125" s="21" t="e">
        <f t="shared" si="10"/>
        <v>#VALUE!</v>
      </c>
      <c r="L125" s="13" t="str">
        <f t="shared" si="11"/>
        <v/>
      </c>
    </row>
    <row r="126" spans="1:12" ht="14.25" x14ac:dyDescent="0.45">
      <c r="A126" s="17" t="str">
        <f>IF(tblTally!B124="","",tblTally!B124)</f>
        <v/>
      </c>
      <c r="B126" s="13" t="str">
        <f>IF(tblTally!B124="","",tblTally!C124+tblTally!D124)</f>
        <v/>
      </c>
      <c r="C126" s="13" t="str">
        <f>IF(tblTally!C124="","",tblTally!C124)</f>
        <v/>
      </c>
      <c r="D126" s="18" t="str">
        <f t="shared" si="7"/>
        <v/>
      </c>
      <c r="E126" s="13" t="str">
        <f>IF(tblTally!I124=0,"",tblTally!I124+tblTally!AD124)</f>
        <v/>
      </c>
      <c r="F126" s="13" t="str">
        <f>IF(E126="","",E126+tblTally!AZ124)</f>
        <v/>
      </c>
      <c r="G126" s="18" t="str">
        <f>IF(tblTally!E124="","",tblTally!E124/100)</f>
        <v/>
      </c>
      <c r="H126" s="18" t="str">
        <f t="shared" si="8"/>
        <v/>
      </c>
      <c r="I126" s="18" t="e">
        <f>ModelParameters!Intercept+ModelParameters!STHoffset+((B126-ModelParameters!MeanFlow)/ModelParameters!SDFlow)*ModelParameters!FlowSlope+((D126-ModelParameters!MeanDiversion)/ModelParameters!SDDiversion)*ModelParameters!DiversionSlope</f>
        <v>#VALUE!</v>
      </c>
      <c r="J126" s="18" t="e">
        <f t="shared" si="9"/>
        <v>#VALUE!</v>
      </c>
      <c r="K126" s="21" t="e">
        <f t="shared" si="10"/>
        <v>#VALUE!</v>
      </c>
      <c r="L126" s="13" t="str">
        <f t="shared" si="11"/>
        <v/>
      </c>
    </row>
    <row r="127" spans="1:12" ht="14.25" x14ac:dyDescent="0.45">
      <c r="A127" s="17" t="str">
        <f>IF(tblTally!B125="","",tblTally!B125)</f>
        <v/>
      </c>
      <c r="B127" s="13" t="str">
        <f>IF(tblTally!B125="","",tblTally!C125+tblTally!D125)</f>
        <v/>
      </c>
      <c r="C127" s="13" t="str">
        <f>IF(tblTally!C125="","",tblTally!C125)</f>
        <v/>
      </c>
      <c r="D127" s="18" t="str">
        <f t="shared" si="7"/>
        <v/>
      </c>
      <c r="E127" s="13" t="str">
        <f>IF(tblTally!I125=0,"",tblTally!I125+tblTally!AD125)</f>
        <v/>
      </c>
      <c r="F127" s="13" t="str">
        <f>IF(E127="","",E127+tblTally!AZ125)</f>
        <v/>
      </c>
      <c r="G127" s="18" t="str">
        <f>IF(tblTally!E125="","",tblTally!E125/100)</f>
        <v/>
      </c>
      <c r="H127" s="18" t="str">
        <f t="shared" si="8"/>
        <v/>
      </c>
      <c r="I127" s="18" t="e">
        <f>ModelParameters!Intercept+ModelParameters!STHoffset+((B127-ModelParameters!MeanFlow)/ModelParameters!SDFlow)*ModelParameters!FlowSlope+((D127-ModelParameters!MeanDiversion)/ModelParameters!SDDiversion)*ModelParameters!DiversionSlope</f>
        <v>#VALUE!</v>
      </c>
      <c r="J127" s="18" t="e">
        <f t="shared" si="9"/>
        <v>#VALUE!</v>
      </c>
      <c r="K127" s="21" t="e">
        <f t="shared" si="10"/>
        <v>#VALUE!</v>
      </c>
      <c r="L127" s="13" t="str">
        <f t="shared" si="11"/>
        <v/>
      </c>
    </row>
    <row r="128" spans="1:12" ht="14.25" x14ac:dyDescent="0.45">
      <c r="A128" s="17" t="str">
        <f>IF(tblTally!B126="","",tblTally!B126)</f>
        <v/>
      </c>
      <c r="B128" s="13" t="str">
        <f>IF(tblTally!B126="","",tblTally!C126+tblTally!D126)</f>
        <v/>
      </c>
      <c r="C128" s="13" t="str">
        <f>IF(tblTally!C126="","",tblTally!C126)</f>
        <v/>
      </c>
      <c r="D128" s="18" t="str">
        <f t="shared" si="7"/>
        <v/>
      </c>
      <c r="E128" s="13" t="str">
        <f>IF(tblTally!I126=0,"",tblTally!I126+tblTally!AD126)</f>
        <v/>
      </c>
      <c r="F128" s="13" t="str">
        <f>IF(E128="","",E128+tblTally!AZ126)</f>
        <v/>
      </c>
      <c r="G128" s="18" t="str">
        <f>IF(tblTally!E126="","",tblTally!E126/100)</f>
        <v/>
      </c>
      <c r="H128" s="18" t="str">
        <f t="shared" si="8"/>
        <v/>
      </c>
      <c r="I128" s="18" t="e">
        <f>ModelParameters!Intercept+ModelParameters!STHoffset+((B128-ModelParameters!MeanFlow)/ModelParameters!SDFlow)*ModelParameters!FlowSlope+((D128-ModelParameters!MeanDiversion)/ModelParameters!SDDiversion)*ModelParameters!DiversionSlope</f>
        <v>#VALUE!</v>
      </c>
      <c r="J128" s="18" t="e">
        <f t="shared" si="9"/>
        <v>#VALUE!</v>
      </c>
      <c r="K128" s="21" t="e">
        <f t="shared" si="10"/>
        <v>#VALUE!</v>
      </c>
      <c r="L128" s="13" t="str">
        <f t="shared" si="11"/>
        <v/>
      </c>
    </row>
    <row r="129" spans="1:12" ht="14.25" x14ac:dyDescent="0.45">
      <c r="A129" s="17" t="str">
        <f>IF(tblTally!B127="","",tblTally!B127)</f>
        <v/>
      </c>
      <c r="B129" s="13" t="str">
        <f>IF(tblTally!B127="","",tblTally!C127+tblTally!D127)</f>
        <v/>
      </c>
      <c r="C129" s="13" t="str">
        <f>IF(tblTally!C127="","",tblTally!C127)</f>
        <v/>
      </c>
      <c r="D129" s="18" t="str">
        <f t="shared" si="7"/>
        <v/>
      </c>
      <c r="E129" s="13" t="str">
        <f>IF(tblTally!I127=0,"",tblTally!I127+tblTally!AD127)</f>
        <v/>
      </c>
      <c r="F129" s="13" t="str">
        <f>IF(E129="","",E129+tblTally!AZ127)</f>
        <v/>
      </c>
      <c r="G129" s="18" t="str">
        <f>IF(tblTally!E127="","",tblTally!E127/100)</f>
        <v/>
      </c>
      <c r="H129" s="18" t="str">
        <f t="shared" si="8"/>
        <v/>
      </c>
      <c r="I129" s="18" t="e">
        <f>ModelParameters!Intercept+ModelParameters!STHoffset+((B129-ModelParameters!MeanFlow)/ModelParameters!SDFlow)*ModelParameters!FlowSlope+((D129-ModelParameters!MeanDiversion)/ModelParameters!SDDiversion)*ModelParameters!DiversionSlope</f>
        <v>#VALUE!</v>
      </c>
      <c r="J129" s="18" t="e">
        <f t="shared" si="9"/>
        <v>#VALUE!</v>
      </c>
      <c r="K129" s="21" t="e">
        <f t="shared" si="10"/>
        <v>#VALUE!</v>
      </c>
      <c r="L129" s="13" t="str">
        <f t="shared" si="11"/>
        <v/>
      </c>
    </row>
    <row r="130" spans="1:12" ht="14.25" x14ac:dyDescent="0.45">
      <c r="A130" s="17" t="str">
        <f>IF(tblTally!B128="","",tblTally!B128)</f>
        <v/>
      </c>
      <c r="B130" s="13" t="str">
        <f>IF(tblTally!B128="","",tblTally!C128+tblTally!D128)</f>
        <v/>
      </c>
      <c r="C130" s="13" t="str">
        <f>IF(tblTally!C128="","",tblTally!C128)</f>
        <v/>
      </c>
      <c r="D130" s="18" t="str">
        <f t="shared" si="7"/>
        <v/>
      </c>
      <c r="E130" s="13" t="str">
        <f>IF(tblTally!I128=0,"",tblTally!I128+tblTally!AD128)</f>
        <v/>
      </c>
      <c r="F130" s="13" t="str">
        <f>IF(E130="","",E130+tblTally!AZ128)</f>
        <v/>
      </c>
      <c r="G130" s="18" t="str">
        <f>IF(tblTally!E128="","",tblTally!E128/100)</f>
        <v/>
      </c>
      <c r="H130" s="18" t="str">
        <f t="shared" si="8"/>
        <v/>
      </c>
      <c r="I130" s="18" t="e">
        <f>ModelParameters!Intercept+ModelParameters!STHoffset+((B130-ModelParameters!MeanFlow)/ModelParameters!SDFlow)*ModelParameters!FlowSlope+((D130-ModelParameters!MeanDiversion)/ModelParameters!SDDiversion)*ModelParameters!DiversionSlope</f>
        <v>#VALUE!</v>
      </c>
      <c r="J130" s="18" t="e">
        <f t="shared" si="9"/>
        <v>#VALUE!</v>
      </c>
      <c r="K130" s="21" t="e">
        <f t="shared" si="10"/>
        <v>#VALUE!</v>
      </c>
      <c r="L130" s="13" t="str">
        <f t="shared" si="11"/>
        <v/>
      </c>
    </row>
    <row r="131" spans="1:12" ht="14.25" x14ac:dyDescent="0.45">
      <c r="A131" s="17" t="str">
        <f>IF(tblTally!B129="","",tblTally!B129)</f>
        <v/>
      </c>
      <c r="B131" s="13" t="str">
        <f>IF(tblTally!B129="","",tblTally!C129+tblTally!D129)</f>
        <v/>
      </c>
      <c r="C131" s="13" t="str">
        <f>IF(tblTally!C129="","",tblTally!C129)</f>
        <v/>
      </c>
      <c r="D131" s="18" t="str">
        <f t="shared" si="7"/>
        <v/>
      </c>
      <c r="E131" s="13" t="str">
        <f>IF(tblTally!I129=0,"",tblTally!I129+tblTally!AD129)</f>
        <v/>
      </c>
      <c r="F131" s="13" t="str">
        <f>IF(E131="","",E131+tblTally!AZ129)</f>
        <v/>
      </c>
      <c r="G131" s="18" t="str">
        <f>IF(tblTally!E129="","",tblTally!E129/100)</f>
        <v/>
      </c>
      <c r="H131" s="18" t="str">
        <f t="shared" si="8"/>
        <v/>
      </c>
      <c r="I131" s="18" t="e">
        <f>ModelParameters!Intercept+ModelParameters!STHoffset+((B131-ModelParameters!MeanFlow)/ModelParameters!SDFlow)*ModelParameters!FlowSlope+((D131-ModelParameters!MeanDiversion)/ModelParameters!SDDiversion)*ModelParameters!DiversionSlope</f>
        <v>#VALUE!</v>
      </c>
      <c r="J131" s="18" t="e">
        <f t="shared" si="9"/>
        <v>#VALUE!</v>
      </c>
      <c r="K131" s="21" t="e">
        <f t="shared" si="10"/>
        <v>#VALUE!</v>
      </c>
      <c r="L131" s="13" t="str">
        <f t="shared" si="11"/>
        <v/>
      </c>
    </row>
    <row r="132" spans="1:12" ht="14.25" x14ac:dyDescent="0.45">
      <c r="A132" s="17" t="str">
        <f>IF(tblTally!B130="","",tblTally!B130)</f>
        <v/>
      </c>
      <c r="B132" s="13" t="str">
        <f>IF(tblTally!B130="","",tblTally!C130+tblTally!D130)</f>
        <v/>
      </c>
      <c r="C132" s="13" t="str">
        <f>IF(tblTally!C130="","",tblTally!C130)</f>
        <v/>
      </c>
      <c r="D132" s="18" t="str">
        <f t="shared" si="7"/>
        <v/>
      </c>
      <c r="E132" s="13" t="str">
        <f>IF(tblTally!I130=0,"",tblTally!I130+tblTally!AD130)</f>
        <v/>
      </c>
      <c r="F132" s="13" t="str">
        <f>IF(E132="","",E132+tblTally!AZ130)</f>
        <v/>
      </c>
      <c r="G132" s="18" t="str">
        <f>IF(tblTally!E130="","",tblTally!E130/100)</f>
        <v/>
      </c>
      <c r="H132" s="18" t="str">
        <f t="shared" si="8"/>
        <v/>
      </c>
      <c r="I132" s="18" t="e">
        <f>ModelParameters!Intercept+ModelParameters!STHoffset+((B132-ModelParameters!MeanFlow)/ModelParameters!SDFlow)*ModelParameters!FlowSlope+((D132-ModelParameters!MeanDiversion)/ModelParameters!SDDiversion)*ModelParameters!DiversionSlope</f>
        <v>#VALUE!</v>
      </c>
      <c r="J132" s="18" t="e">
        <f t="shared" si="9"/>
        <v>#VALUE!</v>
      </c>
      <c r="K132" s="21" t="e">
        <f t="shared" si="10"/>
        <v>#VALUE!</v>
      </c>
      <c r="L132" s="13" t="str">
        <f t="shared" si="11"/>
        <v/>
      </c>
    </row>
    <row r="133" spans="1:12" ht="14.25" x14ac:dyDescent="0.45">
      <c r="A133" s="17" t="str">
        <f>IF(tblTally!B131="","",tblTally!B131)</f>
        <v/>
      </c>
      <c r="B133" s="13" t="str">
        <f>IF(tblTally!B131="","",tblTally!C131+tblTally!D131)</f>
        <v/>
      </c>
      <c r="C133" s="13" t="str">
        <f>IF(tblTally!C131="","",tblTally!C131)</f>
        <v/>
      </c>
      <c r="D133" s="18" t="str">
        <f t="shared" ref="D133:D196" si="12">IF(C133="","",C133/B133)</f>
        <v/>
      </c>
      <c r="E133" s="13" t="str">
        <f>IF(tblTally!I131=0,"",tblTally!I131+tblTally!AD131)</f>
        <v/>
      </c>
      <c r="F133" s="13" t="str">
        <f>IF(E133="","",E133+tblTally!AZ131)</f>
        <v/>
      </c>
      <c r="G133" s="18" t="str">
        <f>IF(tblTally!E131="","",tblTally!E131/100)</f>
        <v/>
      </c>
      <c r="H133" s="18" t="str">
        <f t="shared" ref="H133:H196" si="13">IF(G133="","",G133)</f>
        <v/>
      </c>
      <c r="I133" s="18" t="e">
        <f>ModelParameters!Intercept+ModelParameters!STHoffset+((B133-ModelParameters!MeanFlow)/ModelParameters!SDFlow)*ModelParameters!FlowSlope+((D133-ModelParameters!MeanDiversion)/ModelParameters!SDDiversion)*ModelParameters!DiversionSlope</f>
        <v>#VALUE!</v>
      </c>
      <c r="J133" s="18" t="e">
        <f t="shared" ref="J133:J196" si="14">IF(D133=0,0,EXP(I133)/(1+EXP(I133)))</f>
        <v>#VALUE!</v>
      </c>
      <c r="K133" s="21" t="e">
        <f t="shared" ref="K133:K196" si="15">1/(1+EXP(-(CSurvB011+CSurvB111*(A133 -DATEVALUE("1/1/"&amp;TEXT(A133,"yy"))+1)+CSurvB211*(C133+132))))*SurvHeadgateSpCk</f>
        <v>#VALUE!</v>
      </c>
      <c r="L133" s="13" t="str">
        <f t="shared" ref="L133:L196" si="16">IF(F133="","",ROUND(F133/H133/K133/J133,0))</f>
        <v/>
      </c>
    </row>
    <row r="134" spans="1:12" ht="14.25" x14ac:dyDescent="0.45">
      <c r="A134" s="17" t="str">
        <f>IF(tblTally!B132="","",tblTally!B132)</f>
        <v/>
      </c>
      <c r="B134" s="13" t="str">
        <f>IF(tblTally!B132="","",tblTally!C132+tblTally!D132)</f>
        <v/>
      </c>
      <c r="C134" s="13" t="str">
        <f>IF(tblTally!C132="","",tblTally!C132)</f>
        <v/>
      </c>
      <c r="D134" s="18" t="str">
        <f t="shared" si="12"/>
        <v/>
      </c>
      <c r="E134" s="13" t="str">
        <f>IF(tblTally!I132=0,"",tblTally!I132+tblTally!AD132)</f>
        <v/>
      </c>
      <c r="F134" s="13" t="str">
        <f>IF(E134="","",E134+tblTally!AZ132)</f>
        <v/>
      </c>
      <c r="G134" s="18" t="str">
        <f>IF(tblTally!E132="","",tblTally!E132/100)</f>
        <v/>
      </c>
      <c r="H134" s="18" t="str">
        <f t="shared" si="13"/>
        <v/>
      </c>
      <c r="I134" s="18" t="e">
        <f>ModelParameters!Intercept+ModelParameters!STHoffset+((B134-ModelParameters!MeanFlow)/ModelParameters!SDFlow)*ModelParameters!FlowSlope+((D134-ModelParameters!MeanDiversion)/ModelParameters!SDDiversion)*ModelParameters!DiversionSlope</f>
        <v>#VALUE!</v>
      </c>
      <c r="J134" s="18" t="e">
        <f t="shared" si="14"/>
        <v>#VALUE!</v>
      </c>
      <c r="K134" s="21" t="e">
        <f t="shared" si="15"/>
        <v>#VALUE!</v>
      </c>
      <c r="L134" s="13" t="str">
        <f t="shared" si="16"/>
        <v/>
      </c>
    </row>
    <row r="135" spans="1:12" ht="14.25" x14ac:dyDescent="0.45">
      <c r="A135" s="17" t="str">
        <f>IF(tblTally!B133="","",tblTally!B133)</f>
        <v/>
      </c>
      <c r="B135" s="13" t="str">
        <f>IF(tblTally!B133="","",tblTally!C133+tblTally!D133)</f>
        <v/>
      </c>
      <c r="C135" s="13" t="str">
        <f>IF(tblTally!C133="","",tblTally!C133)</f>
        <v/>
      </c>
      <c r="D135" s="18" t="str">
        <f t="shared" si="12"/>
        <v/>
      </c>
      <c r="E135" s="13" t="str">
        <f>IF(tblTally!I133=0,"",tblTally!I133+tblTally!AD133)</f>
        <v/>
      </c>
      <c r="F135" s="13" t="str">
        <f>IF(E135="","",E135+tblTally!AZ133)</f>
        <v/>
      </c>
      <c r="G135" s="18" t="str">
        <f>IF(tblTally!E133="","",tblTally!E133/100)</f>
        <v/>
      </c>
      <c r="H135" s="18" t="str">
        <f t="shared" si="13"/>
        <v/>
      </c>
      <c r="I135" s="18" t="e">
        <f>ModelParameters!Intercept+ModelParameters!STHoffset+((B135-ModelParameters!MeanFlow)/ModelParameters!SDFlow)*ModelParameters!FlowSlope+((D135-ModelParameters!MeanDiversion)/ModelParameters!SDDiversion)*ModelParameters!DiversionSlope</f>
        <v>#VALUE!</v>
      </c>
      <c r="J135" s="18" t="e">
        <f t="shared" si="14"/>
        <v>#VALUE!</v>
      </c>
      <c r="K135" s="21" t="e">
        <f t="shared" si="15"/>
        <v>#VALUE!</v>
      </c>
      <c r="L135" s="13" t="str">
        <f t="shared" si="16"/>
        <v/>
      </c>
    </row>
    <row r="136" spans="1:12" ht="14.25" x14ac:dyDescent="0.45">
      <c r="A136" s="17" t="str">
        <f>IF(tblTally!B134="","",tblTally!B134)</f>
        <v/>
      </c>
      <c r="B136" s="13" t="str">
        <f>IF(tblTally!B134="","",tblTally!C134+tblTally!D134)</f>
        <v/>
      </c>
      <c r="C136" s="13" t="str">
        <f>IF(tblTally!C134="","",tblTally!C134)</f>
        <v/>
      </c>
      <c r="D136" s="18" t="str">
        <f t="shared" si="12"/>
        <v/>
      </c>
      <c r="E136" s="13" t="str">
        <f>IF(tblTally!I134=0,"",tblTally!I134+tblTally!AD134)</f>
        <v/>
      </c>
      <c r="F136" s="13" t="str">
        <f>IF(E136="","",E136+tblTally!AZ134)</f>
        <v/>
      </c>
      <c r="G136" s="18" t="str">
        <f>IF(tblTally!E134="","",tblTally!E134/100)</f>
        <v/>
      </c>
      <c r="H136" s="18" t="str">
        <f t="shared" si="13"/>
        <v/>
      </c>
      <c r="I136" s="18" t="e">
        <f>ModelParameters!Intercept+ModelParameters!STHoffset+((B136-ModelParameters!MeanFlow)/ModelParameters!SDFlow)*ModelParameters!FlowSlope+((D136-ModelParameters!MeanDiversion)/ModelParameters!SDDiversion)*ModelParameters!DiversionSlope</f>
        <v>#VALUE!</v>
      </c>
      <c r="J136" s="18" t="e">
        <f t="shared" si="14"/>
        <v>#VALUE!</v>
      </c>
      <c r="K136" s="21" t="e">
        <f t="shared" si="15"/>
        <v>#VALUE!</v>
      </c>
      <c r="L136" s="13" t="str">
        <f t="shared" si="16"/>
        <v/>
      </c>
    </row>
    <row r="137" spans="1:12" ht="14.25" x14ac:dyDescent="0.45">
      <c r="A137" s="17" t="str">
        <f>IF(tblTally!B135="","",tblTally!B135)</f>
        <v/>
      </c>
      <c r="B137" s="13" t="str">
        <f>IF(tblTally!B135="","",tblTally!C135+tblTally!D135)</f>
        <v/>
      </c>
      <c r="C137" s="13" t="str">
        <f>IF(tblTally!C135="","",tblTally!C135)</f>
        <v/>
      </c>
      <c r="D137" s="18" t="str">
        <f t="shared" si="12"/>
        <v/>
      </c>
      <c r="E137" s="13" t="str">
        <f>IF(tblTally!I135=0,"",tblTally!I135+tblTally!AD135)</f>
        <v/>
      </c>
      <c r="F137" s="13" t="str">
        <f>IF(E137="","",E137+tblTally!AZ135)</f>
        <v/>
      </c>
      <c r="G137" s="18" t="str">
        <f>IF(tblTally!E135="","",tblTally!E135/100)</f>
        <v/>
      </c>
      <c r="H137" s="18" t="str">
        <f t="shared" si="13"/>
        <v/>
      </c>
      <c r="I137" s="18" t="e">
        <f>ModelParameters!Intercept+ModelParameters!STHoffset+((B137-ModelParameters!MeanFlow)/ModelParameters!SDFlow)*ModelParameters!FlowSlope+((D137-ModelParameters!MeanDiversion)/ModelParameters!SDDiversion)*ModelParameters!DiversionSlope</f>
        <v>#VALUE!</v>
      </c>
      <c r="J137" s="18" t="e">
        <f t="shared" si="14"/>
        <v>#VALUE!</v>
      </c>
      <c r="K137" s="21" t="e">
        <f t="shared" si="15"/>
        <v>#VALUE!</v>
      </c>
      <c r="L137" s="13" t="str">
        <f t="shared" si="16"/>
        <v/>
      </c>
    </row>
    <row r="138" spans="1:12" ht="14.25" x14ac:dyDescent="0.45">
      <c r="A138" s="17" t="str">
        <f>IF(tblTally!B136="","",tblTally!B136)</f>
        <v/>
      </c>
      <c r="B138" s="13" t="str">
        <f>IF(tblTally!B136="","",tblTally!C136+tblTally!D136)</f>
        <v/>
      </c>
      <c r="C138" s="13" t="str">
        <f>IF(tblTally!C136="","",tblTally!C136)</f>
        <v/>
      </c>
      <c r="D138" s="18" t="str">
        <f t="shared" si="12"/>
        <v/>
      </c>
      <c r="E138" s="13" t="str">
        <f>IF(tblTally!I136=0,"",tblTally!I136+tblTally!AD136)</f>
        <v/>
      </c>
      <c r="F138" s="13" t="str">
        <f>IF(E138="","",E138+tblTally!AZ136)</f>
        <v/>
      </c>
      <c r="G138" s="18" t="str">
        <f>IF(tblTally!E136="","",tblTally!E136/100)</f>
        <v/>
      </c>
      <c r="H138" s="18" t="str">
        <f t="shared" si="13"/>
        <v/>
      </c>
      <c r="I138" s="18" t="e">
        <f>ModelParameters!Intercept+ModelParameters!STHoffset+((B138-ModelParameters!MeanFlow)/ModelParameters!SDFlow)*ModelParameters!FlowSlope+((D138-ModelParameters!MeanDiversion)/ModelParameters!SDDiversion)*ModelParameters!DiversionSlope</f>
        <v>#VALUE!</v>
      </c>
      <c r="J138" s="18" t="e">
        <f t="shared" si="14"/>
        <v>#VALUE!</v>
      </c>
      <c r="K138" s="21" t="e">
        <f t="shared" si="15"/>
        <v>#VALUE!</v>
      </c>
      <c r="L138" s="13" t="str">
        <f t="shared" si="16"/>
        <v/>
      </c>
    </row>
    <row r="139" spans="1:12" ht="14.25" x14ac:dyDescent="0.45">
      <c r="A139" s="17" t="str">
        <f>IF(tblTally!B137="","",tblTally!B137)</f>
        <v/>
      </c>
      <c r="B139" s="13" t="str">
        <f>IF(tblTally!B137="","",tblTally!C137+tblTally!D137)</f>
        <v/>
      </c>
      <c r="C139" s="13" t="str">
        <f>IF(tblTally!C137="","",tblTally!C137)</f>
        <v/>
      </c>
      <c r="D139" s="18" t="str">
        <f t="shared" si="12"/>
        <v/>
      </c>
      <c r="E139" s="13" t="str">
        <f>IF(tblTally!I137=0,"",tblTally!I137+tblTally!AD137)</f>
        <v/>
      </c>
      <c r="F139" s="13" t="str">
        <f>IF(E139="","",E139+tblTally!AZ137)</f>
        <v/>
      </c>
      <c r="G139" s="18" t="str">
        <f>IF(tblTally!E137="","",tblTally!E137/100)</f>
        <v/>
      </c>
      <c r="H139" s="18" t="str">
        <f t="shared" si="13"/>
        <v/>
      </c>
      <c r="I139" s="18" t="e">
        <f>ModelParameters!Intercept+ModelParameters!STHoffset+((B139-ModelParameters!MeanFlow)/ModelParameters!SDFlow)*ModelParameters!FlowSlope+((D139-ModelParameters!MeanDiversion)/ModelParameters!SDDiversion)*ModelParameters!DiversionSlope</f>
        <v>#VALUE!</v>
      </c>
      <c r="J139" s="18" t="e">
        <f t="shared" si="14"/>
        <v>#VALUE!</v>
      </c>
      <c r="K139" s="21" t="e">
        <f t="shared" si="15"/>
        <v>#VALUE!</v>
      </c>
      <c r="L139" s="13" t="str">
        <f t="shared" si="16"/>
        <v/>
      </c>
    </row>
    <row r="140" spans="1:12" ht="14.25" x14ac:dyDescent="0.45">
      <c r="A140" s="17" t="str">
        <f>IF(tblTally!B138="","",tblTally!B138)</f>
        <v/>
      </c>
      <c r="B140" s="13" t="str">
        <f>IF(tblTally!B138="","",tblTally!C138+tblTally!D138)</f>
        <v/>
      </c>
      <c r="C140" s="13" t="str">
        <f>IF(tblTally!C138="","",tblTally!C138)</f>
        <v/>
      </c>
      <c r="D140" s="18" t="str">
        <f t="shared" si="12"/>
        <v/>
      </c>
      <c r="E140" s="13" t="str">
        <f>IF(tblTally!I138=0,"",tblTally!I138+tblTally!AD138)</f>
        <v/>
      </c>
      <c r="F140" s="13" t="str">
        <f>IF(E140="","",E140+tblTally!AZ138)</f>
        <v/>
      </c>
      <c r="G140" s="18" t="str">
        <f>IF(tblTally!E138="","",tblTally!E138/100)</f>
        <v/>
      </c>
      <c r="H140" s="18" t="str">
        <f t="shared" si="13"/>
        <v/>
      </c>
      <c r="I140" s="18" t="e">
        <f>ModelParameters!Intercept+ModelParameters!STHoffset+((B140-ModelParameters!MeanFlow)/ModelParameters!SDFlow)*ModelParameters!FlowSlope+((D140-ModelParameters!MeanDiversion)/ModelParameters!SDDiversion)*ModelParameters!DiversionSlope</f>
        <v>#VALUE!</v>
      </c>
      <c r="J140" s="18" t="e">
        <f t="shared" si="14"/>
        <v>#VALUE!</v>
      </c>
      <c r="K140" s="21" t="e">
        <f t="shared" si="15"/>
        <v>#VALUE!</v>
      </c>
      <c r="L140" s="13" t="str">
        <f t="shared" si="16"/>
        <v/>
      </c>
    </row>
    <row r="141" spans="1:12" ht="14.25" x14ac:dyDescent="0.45">
      <c r="A141" s="17" t="str">
        <f>IF(tblTally!B139="","",tblTally!B139)</f>
        <v/>
      </c>
      <c r="B141" s="13" t="str">
        <f>IF(tblTally!B139="","",tblTally!C139+tblTally!D139)</f>
        <v/>
      </c>
      <c r="C141" s="13" t="str">
        <f>IF(tblTally!C139="","",tblTally!C139)</f>
        <v/>
      </c>
      <c r="D141" s="18" t="str">
        <f t="shared" si="12"/>
        <v/>
      </c>
      <c r="E141" s="13" t="str">
        <f>IF(tblTally!I139=0,"",tblTally!I139+tblTally!AD139)</f>
        <v/>
      </c>
      <c r="F141" s="13" t="str">
        <f>IF(E141="","",E141+tblTally!AZ139)</f>
        <v/>
      </c>
      <c r="G141" s="18" t="str">
        <f>IF(tblTally!E139="","",tblTally!E139/100)</f>
        <v/>
      </c>
      <c r="H141" s="18" t="str">
        <f t="shared" si="13"/>
        <v/>
      </c>
      <c r="I141" s="18" t="e">
        <f>ModelParameters!Intercept+ModelParameters!STHoffset+((B141-ModelParameters!MeanFlow)/ModelParameters!SDFlow)*ModelParameters!FlowSlope+((D141-ModelParameters!MeanDiversion)/ModelParameters!SDDiversion)*ModelParameters!DiversionSlope</f>
        <v>#VALUE!</v>
      </c>
      <c r="J141" s="18" t="e">
        <f t="shared" si="14"/>
        <v>#VALUE!</v>
      </c>
      <c r="K141" s="21" t="e">
        <f t="shared" si="15"/>
        <v>#VALUE!</v>
      </c>
      <c r="L141" s="13" t="str">
        <f t="shared" si="16"/>
        <v/>
      </c>
    </row>
    <row r="142" spans="1:12" ht="14.25" x14ac:dyDescent="0.45">
      <c r="A142" s="17" t="str">
        <f>IF(tblTally!B140="","",tblTally!B140)</f>
        <v/>
      </c>
      <c r="B142" s="13" t="str">
        <f>IF(tblTally!B140="","",tblTally!C140+tblTally!D140)</f>
        <v/>
      </c>
      <c r="C142" s="13" t="str">
        <f>IF(tblTally!C140="","",tblTally!C140)</f>
        <v/>
      </c>
      <c r="D142" s="18" t="str">
        <f t="shared" si="12"/>
        <v/>
      </c>
      <c r="E142" s="13" t="str">
        <f>IF(tblTally!I140=0,"",tblTally!I140+tblTally!AD140)</f>
        <v/>
      </c>
      <c r="F142" s="13" t="str">
        <f>IF(E142="","",E142+tblTally!AZ140)</f>
        <v/>
      </c>
      <c r="G142" s="18" t="str">
        <f>IF(tblTally!E140="","",tblTally!E140/100)</f>
        <v/>
      </c>
      <c r="H142" s="18" t="str">
        <f t="shared" si="13"/>
        <v/>
      </c>
      <c r="I142" s="18" t="e">
        <f>ModelParameters!Intercept+ModelParameters!STHoffset+((B142-ModelParameters!MeanFlow)/ModelParameters!SDFlow)*ModelParameters!FlowSlope+((D142-ModelParameters!MeanDiversion)/ModelParameters!SDDiversion)*ModelParameters!DiversionSlope</f>
        <v>#VALUE!</v>
      </c>
      <c r="J142" s="18" t="e">
        <f t="shared" si="14"/>
        <v>#VALUE!</v>
      </c>
      <c r="K142" s="21" t="e">
        <f t="shared" si="15"/>
        <v>#VALUE!</v>
      </c>
      <c r="L142" s="13" t="str">
        <f t="shared" si="16"/>
        <v/>
      </c>
    </row>
    <row r="143" spans="1:12" ht="14.25" x14ac:dyDescent="0.45">
      <c r="A143" s="17" t="str">
        <f>IF(tblTally!B141="","",tblTally!B141)</f>
        <v/>
      </c>
      <c r="B143" s="13" t="str">
        <f>IF(tblTally!B141="","",tblTally!C141+tblTally!D141)</f>
        <v/>
      </c>
      <c r="C143" s="13" t="str">
        <f>IF(tblTally!C141="","",tblTally!C141)</f>
        <v/>
      </c>
      <c r="D143" s="18" t="str">
        <f t="shared" si="12"/>
        <v/>
      </c>
      <c r="E143" s="13" t="str">
        <f>IF(tblTally!I141=0,"",tblTally!I141+tblTally!AD141)</f>
        <v/>
      </c>
      <c r="F143" s="13" t="str">
        <f>IF(E143="","",E143+tblTally!AZ141)</f>
        <v/>
      </c>
      <c r="G143" s="18" t="str">
        <f>IF(tblTally!E141="","",tblTally!E141/100)</f>
        <v/>
      </c>
      <c r="H143" s="18" t="str">
        <f t="shared" si="13"/>
        <v/>
      </c>
      <c r="I143" s="18" t="e">
        <f>ModelParameters!Intercept+ModelParameters!STHoffset+((B143-ModelParameters!MeanFlow)/ModelParameters!SDFlow)*ModelParameters!FlowSlope+((D143-ModelParameters!MeanDiversion)/ModelParameters!SDDiversion)*ModelParameters!DiversionSlope</f>
        <v>#VALUE!</v>
      </c>
      <c r="J143" s="18" t="e">
        <f t="shared" si="14"/>
        <v>#VALUE!</v>
      </c>
      <c r="K143" s="21" t="e">
        <f t="shared" si="15"/>
        <v>#VALUE!</v>
      </c>
      <c r="L143" s="13" t="str">
        <f t="shared" si="16"/>
        <v/>
      </c>
    </row>
    <row r="144" spans="1:12" ht="14.25" x14ac:dyDescent="0.45">
      <c r="A144" s="17" t="str">
        <f>IF(tblTally!B142="","",tblTally!B142)</f>
        <v/>
      </c>
      <c r="B144" s="13" t="str">
        <f>IF(tblTally!B142="","",tblTally!C142+tblTally!D142)</f>
        <v/>
      </c>
      <c r="C144" s="13" t="str">
        <f>IF(tblTally!C142="","",tblTally!C142)</f>
        <v/>
      </c>
      <c r="D144" s="18" t="str">
        <f t="shared" si="12"/>
        <v/>
      </c>
      <c r="E144" s="13" t="str">
        <f>IF(tblTally!I142=0,"",tblTally!I142+tblTally!AD142)</f>
        <v/>
      </c>
      <c r="F144" s="13" t="str">
        <f>IF(E144="","",E144+tblTally!AZ142)</f>
        <v/>
      </c>
      <c r="G144" s="18" t="str">
        <f>IF(tblTally!E142="","",tblTally!E142/100)</f>
        <v/>
      </c>
      <c r="H144" s="18" t="str">
        <f t="shared" si="13"/>
        <v/>
      </c>
      <c r="I144" s="18" t="e">
        <f>ModelParameters!Intercept+ModelParameters!STHoffset+((B144-ModelParameters!MeanFlow)/ModelParameters!SDFlow)*ModelParameters!FlowSlope+((D144-ModelParameters!MeanDiversion)/ModelParameters!SDDiversion)*ModelParameters!DiversionSlope</f>
        <v>#VALUE!</v>
      </c>
      <c r="J144" s="18" t="e">
        <f t="shared" si="14"/>
        <v>#VALUE!</v>
      </c>
      <c r="K144" s="21" t="e">
        <f t="shared" si="15"/>
        <v>#VALUE!</v>
      </c>
      <c r="L144" s="13" t="str">
        <f t="shared" si="16"/>
        <v/>
      </c>
    </row>
    <row r="145" spans="1:12" ht="14.25" x14ac:dyDescent="0.45">
      <c r="A145" s="17" t="str">
        <f>IF(tblTally!B143="","",tblTally!B143)</f>
        <v/>
      </c>
      <c r="B145" s="13" t="str">
        <f>IF(tblTally!B143="","",tblTally!C143+tblTally!D143)</f>
        <v/>
      </c>
      <c r="C145" s="13" t="str">
        <f>IF(tblTally!C143="","",tblTally!C143)</f>
        <v/>
      </c>
      <c r="D145" s="18" t="str">
        <f t="shared" si="12"/>
        <v/>
      </c>
      <c r="E145" s="13" t="str">
        <f>IF(tblTally!I143=0,"",tblTally!I143+tblTally!AD143)</f>
        <v/>
      </c>
      <c r="F145" s="13" t="str">
        <f>IF(E145="","",E145+tblTally!AZ143)</f>
        <v/>
      </c>
      <c r="G145" s="18" t="str">
        <f>IF(tblTally!E143="","",tblTally!E143/100)</f>
        <v/>
      </c>
      <c r="H145" s="18" t="str">
        <f t="shared" si="13"/>
        <v/>
      </c>
      <c r="I145" s="18" t="e">
        <f>ModelParameters!Intercept+ModelParameters!STHoffset+((B145-ModelParameters!MeanFlow)/ModelParameters!SDFlow)*ModelParameters!FlowSlope+((D145-ModelParameters!MeanDiversion)/ModelParameters!SDDiversion)*ModelParameters!DiversionSlope</f>
        <v>#VALUE!</v>
      </c>
      <c r="J145" s="18" t="e">
        <f t="shared" si="14"/>
        <v>#VALUE!</v>
      </c>
      <c r="K145" s="21" t="e">
        <f t="shared" si="15"/>
        <v>#VALUE!</v>
      </c>
      <c r="L145" s="13" t="str">
        <f t="shared" si="16"/>
        <v/>
      </c>
    </row>
    <row r="146" spans="1:12" ht="14.25" x14ac:dyDescent="0.45">
      <c r="A146" s="17" t="str">
        <f>IF(tblTally!B144="","",tblTally!B144)</f>
        <v/>
      </c>
      <c r="B146" s="13" t="str">
        <f>IF(tblTally!B144="","",tblTally!C144+tblTally!D144)</f>
        <v/>
      </c>
      <c r="C146" s="13" t="str">
        <f>IF(tblTally!C144="","",tblTally!C144)</f>
        <v/>
      </c>
      <c r="D146" s="18" t="str">
        <f t="shared" si="12"/>
        <v/>
      </c>
      <c r="E146" s="13" t="str">
        <f>IF(tblTally!I144=0,"",tblTally!I144+tblTally!AD144)</f>
        <v/>
      </c>
      <c r="F146" s="13" t="str">
        <f>IF(E146="","",E146+tblTally!AZ144)</f>
        <v/>
      </c>
      <c r="G146" s="18" t="str">
        <f>IF(tblTally!E144="","",tblTally!E144/100)</f>
        <v/>
      </c>
      <c r="H146" s="18" t="str">
        <f t="shared" si="13"/>
        <v/>
      </c>
      <c r="I146" s="18" t="e">
        <f>ModelParameters!Intercept+ModelParameters!STHoffset+((B146-ModelParameters!MeanFlow)/ModelParameters!SDFlow)*ModelParameters!FlowSlope+((D146-ModelParameters!MeanDiversion)/ModelParameters!SDDiversion)*ModelParameters!DiversionSlope</f>
        <v>#VALUE!</v>
      </c>
      <c r="J146" s="18" t="e">
        <f t="shared" si="14"/>
        <v>#VALUE!</v>
      </c>
      <c r="K146" s="21" t="e">
        <f t="shared" si="15"/>
        <v>#VALUE!</v>
      </c>
      <c r="L146" s="13" t="str">
        <f t="shared" si="16"/>
        <v/>
      </c>
    </row>
    <row r="147" spans="1:12" ht="14.25" x14ac:dyDescent="0.45">
      <c r="A147" s="17" t="str">
        <f>IF(tblTally!B145="","",tblTally!B145)</f>
        <v/>
      </c>
      <c r="B147" s="13" t="str">
        <f>IF(tblTally!B145="","",tblTally!C145+tblTally!D145)</f>
        <v/>
      </c>
      <c r="C147" s="13" t="str">
        <f>IF(tblTally!C145="","",tblTally!C145)</f>
        <v/>
      </c>
      <c r="D147" s="18" t="str">
        <f t="shared" si="12"/>
        <v/>
      </c>
      <c r="E147" s="13" t="str">
        <f>IF(tblTally!I145=0,"",tblTally!I145+tblTally!AD145)</f>
        <v/>
      </c>
      <c r="F147" s="13" t="str">
        <f>IF(E147="","",E147+tblTally!AZ145)</f>
        <v/>
      </c>
      <c r="G147" s="18" t="str">
        <f>IF(tblTally!E145="","",tblTally!E145/100)</f>
        <v/>
      </c>
      <c r="H147" s="18" t="str">
        <f t="shared" si="13"/>
        <v/>
      </c>
      <c r="I147" s="18" t="e">
        <f>ModelParameters!Intercept+ModelParameters!STHoffset+((B147-ModelParameters!MeanFlow)/ModelParameters!SDFlow)*ModelParameters!FlowSlope+((D147-ModelParameters!MeanDiversion)/ModelParameters!SDDiversion)*ModelParameters!DiversionSlope</f>
        <v>#VALUE!</v>
      </c>
      <c r="J147" s="18" t="e">
        <f t="shared" si="14"/>
        <v>#VALUE!</v>
      </c>
      <c r="K147" s="21" t="e">
        <f t="shared" si="15"/>
        <v>#VALUE!</v>
      </c>
      <c r="L147" s="13" t="str">
        <f t="shared" si="16"/>
        <v/>
      </c>
    </row>
    <row r="148" spans="1:12" ht="14.25" x14ac:dyDescent="0.45">
      <c r="A148" s="17" t="str">
        <f>IF(tblTally!B146="","",tblTally!B146)</f>
        <v/>
      </c>
      <c r="B148" s="13" t="str">
        <f>IF(tblTally!B146="","",tblTally!C146+tblTally!D146)</f>
        <v/>
      </c>
      <c r="C148" s="13" t="str">
        <f>IF(tblTally!C146="","",tblTally!C146)</f>
        <v/>
      </c>
      <c r="D148" s="18" t="str">
        <f t="shared" si="12"/>
        <v/>
      </c>
      <c r="E148" s="13" t="str">
        <f>IF(tblTally!I146=0,"",tblTally!I146+tblTally!AD146)</f>
        <v/>
      </c>
      <c r="F148" s="13" t="str">
        <f>IF(E148="","",E148+tblTally!AZ146)</f>
        <v/>
      </c>
      <c r="G148" s="18" t="str">
        <f>IF(tblTally!E146="","",tblTally!E146/100)</f>
        <v/>
      </c>
      <c r="H148" s="18" t="str">
        <f t="shared" si="13"/>
        <v/>
      </c>
      <c r="I148" s="18" t="e">
        <f>ModelParameters!Intercept+ModelParameters!STHoffset+((B148-ModelParameters!MeanFlow)/ModelParameters!SDFlow)*ModelParameters!FlowSlope+((D148-ModelParameters!MeanDiversion)/ModelParameters!SDDiversion)*ModelParameters!DiversionSlope</f>
        <v>#VALUE!</v>
      </c>
      <c r="J148" s="18" t="e">
        <f t="shared" si="14"/>
        <v>#VALUE!</v>
      </c>
      <c r="K148" s="21" t="e">
        <f t="shared" si="15"/>
        <v>#VALUE!</v>
      </c>
      <c r="L148" s="13" t="str">
        <f t="shared" si="16"/>
        <v/>
      </c>
    </row>
    <row r="149" spans="1:12" ht="14.25" x14ac:dyDescent="0.45">
      <c r="A149" s="17" t="str">
        <f>IF(tblTally!B147="","",tblTally!B147)</f>
        <v/>
      </c>
      <c r="B149" s="13" t="str">
        <f>IF(tblTally!B147="","",tblTally!C147+tblTally!D147)</f>
        <v/>
      </c>
      <c r="C149" s="13" t="str">
        <f>IF(tblTally!C147="","",tblTally!C147)</f>
        <v/>
      </c>
      <c r="D149" s="18" t="str">
        <f t="shared" si="12"/>
        <v/>
      </c>
      <c r="E149" s="13" t="str">
        <f>IF(tblTally!I147=0,"",tblTally!I147+tblTally!AD147)</f>
        <v/>
      </c>
      <c r="F149" s="13" t="str">
        <f>IF(E149="","",E149+tblTally!AZ147)</f>
        <v/>
      </c>
      <c r="G149" s="18" t="str">
        <f>IF(tblTally!E147="","",tblTally!E147/100)</f>
        <v/>
      </c>
      <c r="H149" s="18" t="str">
        <f t="shared" si="13"/>
        <v/>
      </c>
      <c r="I149" s="18" t="e">
        <f>ModelParameters!Intercept+ModelParameters!STHoffset+((B149-ModelParameters!MeanFlow)/ModelParameters!SDFlow)*ModelParameters!FlowSlope+((D149-ModelParameters!MeanDiversion)/ModelParameters!SDDiversion)*ModelParameters!DiversionSlope</f>
        <v>#VALUE!</v>
      </c>
      <c r="J149" s="18" t="e">
        <f t="shared" si="14"/>
        <v>#VALUE!</v>
      </c>
      <c r="K149" s="21" t="e">
        <f t="shared" si="15"/>
        <v>#VALUE!</v>
      </c>
      <c r="L149" s="13" t="str">
        <f t="shared" si="16"/>
        <v/>
      </c>
    </row>
    <row r="150" spans="1:12" ht="14.25" x14ac:dyDescent="0.45">
      <c r="A150" s="17" t="str">
        <f>IF(tblTally!B148="","",tblTally!B148)</f>
        <v/>
      </c>
      <c r="B150" s="13" t="str">
        <f>IF(tblTally!B148="","",tblTally!C148+tblTally!D148)</f>
        <v/>
      </c>
      <c r="C150" s="13" t="str">
        <f>IF(tblTally!C148="","",tblTally!C148)</f>
        <v/>
      </c>
      <c r="D150" s="18" t="str">
        <f t="shared" si="12"/>
        <v/>
      </c>
      <c r="E150" s="13" t="str">
        <f>IF(tblTally!I148=0,"",tblTally!I148+tblTally!AD148)</f>
        <v/>
      </c>
      <c r="F150" s="13" t="str">
        <f>IF(E150="","",E150+tblTally!AZ148)</f>
        <v/>
      </c>
      <c r="G150" s="18" t="str">
        <f>IF(tblTally!E148="","",tblTally!E148/100)</f>
        <v/>
      </c>
      <c r="H150" s="18" t="str">
        <f t="shared" si="13"/>
        <v/>
      </c>
      <c r="I150" s="18" t="e">
        <f>ModelParameters!Intercept+ModelParameters!STHoffset+((B150-ModelParameters!MeanFlow)/ModelParameters!SDFlow)*ModelParameters!FlowSlope+((D150-ModelParameters!MeanDiversion)/ModelParameters!SDDiversion)*ModelParameters!DiversionSlope</f>
        <v>#VALUE!</v>
      </c>
      <c r="J150" s="18" t="e">
        <f t="shared" si="14"/>
        <v>#VALUE!</v>
      </c>
      <c r="K150" s="21" t="e">
        <f t="shared" si="15"/>
        <v>#VALUE!</v>
      </c>
      <c r="L150" s="13" t="str">
        <f t="shared" si="16"/>
        <v/>
      </c>
    </row>
    <row r="151" spans="1:12" ht="14.25" x14ac:dyDescent="0.45">
      <c r="A151" s="17" t="str">
        <f>IF(tblTally!B149="","",tblTally!B149)</f>
        <v/>
      </c>
      <c r="B151" s="13" t="str">
        <f>IF(tblTally!B149="","",tblTally!C149+tblTally!D149)</f>
        <v/>
      </c>
      <c r="C151" s="13" t="str">
        <f>IF(tblTally!C149="","",tblTally!C149)</f>
        <v/>
      </c>
      <c r="D151" s="18" t="str">
        <f t="shared" si="12"/>
        <v/>
      </c>
      <c r="E151" s="13" t="str">
        <f>IF(tblTally!I149=0,"",tblTally!I149+tblTally!AD149)</f>
        <v/>
      </c>
      <c r="F151" s="13" t="str">
        <f>IF(E151="","",E151+tblTally!AZ149)</f>
        <v/>
      </c>
      <c r="G151" s="18" t="str">
        <f>IF(tblTally!E149="","",tblTally!E149/100)</f>
        <v/>
      </c>
      <c r="H151" s="18" t="str">
        <f t="shared" si="13"/>
        <v/>
      </c>
      <c r="I151" s="18" t="e">
        <f>ModelParameters!Intercept+ModelParameters!STHoffset+((B151-ModelParameters!MeanFlow)/ModelParameters!SDFlow)*ModelParameters!FlowSlope+((D151-ModelParameters!MeanDiversion)/ModelParameters!SDDiversion)*ModelParameters!DiversionSlope</f>
        <v>#VALUE!</v>
      </c>
      <c r="J151" s="18" t="e">
        <f t="shared" si="14"/>
        <v>#VALUE!</v>
      </c>
      <c r="K151" s="21" t="e">
        <f t="shared" si="15"/>
        <v>#VALUE!</v>
      </c>
      <c r="L151" s="13" t="str">
        <f t="shared" si="16"/>
        <v/>
      </c>
    </row>
    <row r="152" spans="1:12" ht="14.25" x14ac:dyDescent="0.45">
      <c r="A152" s="17" t="str">
        <f>IF(tblTally!B150="","",tblTally!B150)</f>
        <v/>
      </c>
      <c r="B152" s="13" t="str">
        <f>IF(tblTally!B150="","",tblTally!C150+tblTally!D150)</f>
        <v/>
      </c>
      <c r="C152" s="13" t="str">
        <f>IF(tblTally!C150="","",tblTally!C150)</f>
        <v/>
      </c>
      <c r="D152" s="18" t="str">
        <f t="shared" si="12"/>
        <v/>
      </c>
      <c r="E152" s="13" t="str">
        <f>IF(tblTally!I150=0,"",tblTally!I150+tblTally!AD150)</f>
        <v/>
      </c>
      <c r="F152" s="13" t="str">
        <f>IF(E152="","",E152+tblTally!AZ150)</f>
        <v/>
      </c>
      <c r="G152" s="18" t="str">
        <f>IF(tblTally!E150="","",tblTally!E150/100)</f>
        <v/>
      </c>
      <c r="H152" s="18" t="str">
        <f t="shared" si="13"/>
        <v/>
      </c>
      <c r="I152" s="18" t="e">
        <f>ModelParameters!Intercept+ModelParameters!STHoffset+((B152-ModelParameters!MeanFlow)/ModelParameters!SDFlow)*ModelParameters!FlowSlope+((D152-ModelParameters!MeanDiversion)/ModelParameters!SDDiversion)*ModelParameters!DiversionSlope</f>
        <v>#VALUE!</v>
      </c>
      <c r="J152" s="18" t="e">
        <f t="shared" si="14"/>
        <v>#VALUE!</v>
      </c>
      <c r="K152" s="21" t="e">
        <f t="shared" si="15"/>
        <v>#VALUE!</v>
      </c>
      <c r="L152" s="13" t="str">
        <f t="shared" si="16"/>
        <v/>
      </c>
    </row>
    <row r="153" spans="1:12" ht="14.25" x14ac:dyDescent="0.45">
      <c r="A153" s="17" t="str">
        <f>IF(tblTally!B151="","",tblTally!B151)</f>
        <v/>
      </c>
      <c r="B153" s="13" t="str">
        <f>IF(tblTally!B151="","",tblTally!C151+tblTally!D151)</f>
        <v/>
      </c>
      <c r="C153" s="13" t="str">
        <f>IF(tblTally!C151="","",tblTally!C151)</f>
        <v/>
      </c>
      <c r="D153" s="18" t="str">
        <f t="shared" si="12"/>
        <v/>
      </c>
      <c r="E153" s="13" t="str">
        <f>IF(tblTally!I151=0,"",tblTally!I151+tblTally!AD151)</f>
        <v/>
      </c>
      <c r="F153" s="13" t="str">
        <f>IF(E153="","",E153+tblTally!AZ151)</f>
        <v/>
      </c>
      <c r="G153" s="18" t="str">
        <f>IF(tblTally!E151="","",tblTally!E151/100)</f>
        <v/>
      </c>
      <c r="H153" s="18" t="str">
        <f t="shared" si="13"/>
        <v/>
      </c>
      <c r="I153" s="18" t="e">
        <f>ModelParameters!Intercept+ModelParameters!STHoffset+((B153-ModelParameters!MeanFlow)/ModelParameters!SDFlow)*ModelParameters!FlowSlope+((D153-ModelParameters!MeanDiversion)/ModelParameters!SDDiversion)*ModelParameters!DiversionSlope</f>
        <v>#VALUE!</v>
      </c>
      <c r="J153" s="18" t="e">
        <f t="shared" si="14"/>
        <v>#VALUE!</v>
      </c>
      <c r="K153" s="21" t="e">
        <f t="shared" si="15"/>
        <v>#VALUE!</v>
      </c>
      <c r="L153" s="13" t="str">
        <f t="shared" si="16"/>
        <v/>
      </c>
    </row>
    <row r="154" spans="1:12" ht="14.25" x14ac:dyDescent="0.45">
      <c r="A154" s="17" t="str">
        <f>IF(tblTally!B152="","",tblTally!B152)</f>
        <v/>
      </c>
      <c r="B154" s="13" t="str">
        <f>IF(tblTally!B152="","",tblTally!C152+tblTally!D152)</f>
        <v/>
      </c>
      <c r="C154" s="13" t="str">
        <f>IF(tblTally!C152="","",tblTally!C152)</f>
        <v/>
      </c>
      <c r="D154" s="18" t="str">
        <f t="shared" si="12"/>
        <v/>
      </c>
      <c r="E154" s="13" t="str">
        <f>IF(tblTally!I152=0,"",tblTally!I152+tblTally!AD152)</f>
        <v/>
      </c>
      <c r="F154" s="13" t="str">
        <f>IF(E154="","",E154+tblTally!AZ152)</f>
        <v/>
      </c>
      <c r="G154" s="18" t="str">
        <f>IF(tblTally!E152="","",tblTally!E152/100)</f>
        <v/>
      </c>
      <c r="H154" s="18" t="str">
        <f t="shared" si="13"/>
        <v/>
      </c>
      <c r="I154" s="18" t="e">
        <f>ModelParameters!Intercept+ModelParameters!STHoffset+((B154-ModelParameters!MeanFlow)/ModelParameters!SDFlow)*ModelParameters!FlowSlope+((D154-ModelParameters!MeanDiversion)/ModelParameters!SDDiversion)*ModelParameters!DiversionSlope</f>
        <v>#VALUE!</v>
      </c>
      <c r="J154" s="18" t="e">
        <f t="shared" si="14"/>
        <v>#VALUE!</v>
      </c>
      <c r="K154" s="21" t="e">
        <f t="shared" si="15"/>
        <v>#VALUE!</v>
      </c>
      <c r="L154" s="13" t="str">
        <f t="shared" si="16"/>
        <v/>
      </c>
    </row>
    <row r="155" spans="1:12" ht="14.25" x14ac:dyDescent="0.45">
      <c r="A155" s="17" t="str">
        <f>IF(tblTally!B153="","",tblTally!B153)</f>
        <v/>
      </c>
      <c r="B155" s="13" t="str">
        <f>IF(tblTally!B153="","",tblTally!C153+tblTally!D153)</f>
        <v/>
      </c>
      <c r="C155" s="13" t="str">
        <f>IF(tblTally!C153="","",tblTally!C153)</f>
        <v/>
      </c>
      <c r="D155" s="18" t="str">
        <f t="shared" si="12"/>
        <v/>
      </c>
      <c r="E155" s="13" t="str">
        <f>IF(tblTally!I153=0,"",tblTally!I153+tblTally!AD153)</f>
        <v/>
      </c>
      <c r="F155" s="13" t="str">
        <f>IF(E155="","",E155+tblTally!AZ153)</f>
        <v/>
      </c>
      <c r="G155" s="18" t="str">
        <f>IF(tblTally!E153="","",tblTally!E153/100)</f>
        <v/>
      </c>
      <c r="H155" s="18" t="str">
        <f t="shared" si="13"/>
        <v/>
      </c>
      <c r="I155" s="18" t="e">
        <f>ModelParameters!Intercept+ModelParameters!STHoffset+((B155-ModelParameters!MeanFlow)/ModelParameters!SDFlow)*ModelParameters!FlowSlope+((D155-ModelParameters!MeanDiversion)/ModelParameters!SDDiversion)*ModelParameters!DiversionSlope</f>
        <v>#VALUE!</v>
      </c>
      <c r="J155" s="18" t="e">
        <f t="shared" si="14"/>
        <v>#VALUE!</v>
      </c>
      <c r="K155" s="21" t="e">
        <f t="shared" si="15"/>
        <v>#VALUE!</v>
      </c>
      <c r="L155" s="13" t="str">
        <f t="shared" si="16"/>
        <v/>
      </c>
    </row>
    <row r="156" spans="1:12" ht="14.25" x14ac:dyDescent="0.45">
      <c r="A156" s="17" t="str">
        <f>IF(tblTally!B154="","",tblTally!B154)</f>
        <v/>
      </c>
      <c r="B156" s="13" t="str">
        <f>IF(tblTally!B154="","",tblTally!C154+tblTally!D154)</f>
        <v/>
      </c>
      <c r="C156" s="13" t="str">
        <f>IF(tblTally!C154="","",tblTally!C154)</f>
        <v/>
      </c>
      <c r="D156" s="18" t="str">
        <f t="shared" si="12"/>
        <v/>
      </c>
      <c r="E156" s="13" t="str">
        <f>IF(tblTally!I154=0,"",tblTally!I154+tblTally!AD154)</f>
        <v/>
      </c>
      <c r="F156" s="13" t="str">
        <f>IF(E156="","",E156+tblTally!AZ154)</f>
        <v/>
      </c>
      <c r="G156" s="18" t="str">
        <f>IF(tblTally!E154="","",tblTally!E154/100)</f>
        <v/>
      </c>
      <c r="H156" s="18" t="str">
        <f t="shared" si="13"/>
        <v/>
      </c>
      <c r="I156" s="18" t="e">
        <f>ModelParameters!Intercept+ModelParameters!STHoffset+((B156-ModelParameters!MeanFlow)/ModelParameters!SDFlow)*ModelParameters!FlowSlope+((D156-ModelParameters!MeanDiversion)/ModelParameters!SDDiversion)*ModelParameters!DiversionSlope</f>
        <v>#VALUE!</v>
      </c>
      <c r="J156" s="18" t="e">
        <f t="shared" si="14"/>
        <v>#VALUE!</v>
      </c>
      <c r="K156" s="21" t="e">
        <f t="shared" si="15"/>
        <v>#VALUE!</v>
      </c>
      <c r="L156" s="13" t="str">
        <f t="shared" si="16"/>
        <v/>
      </c>
    </row>
    <row r="157" spans="1:12" ht="14.25" x14ac:dyDescent="0.45">
      <c r="A157" s="17" t="str">
        <f>IF(tblTally!B155="","",tblTally!B155)</f>
        <v/>
      </c>
      <c r="B157" s="13" t="str">
        <f>IF(tblTally!B155="","",tblTally!C155+tblTally!D155)</f>
        <v/>
      </c>
      <c r="C157" s="13" t="str">
        <f>IF(tblTally!C155="","",tblTally!C155)</f>
        <v/>
      </c>
      <c r="D157" s="18" t="str">
        <f t="shared" si="12"/>
        <v/>
      </c>
      <c r="E157" s="13" t="str">
        <f>IF(tblTally!I155=0,"",tblTally!I155+tblTally!AD155)</f>
        <v/>
      </c>
      <c r="F157" s="13" t="str">
        <f>IF(E157="","",E157+tblTally!AZ155)</f>
        <v/>
      </c>
      <c r="G157" s="18" t="str">
        <f>IF(tblTally!E155="","",tblTally!E155/100)</f>
        <v/>
      </c>
      <c r="H157" s="18" t="str">
        <f t="shared" si="13"/>
        <v/>
      </c>
      <c r="I157" s="18" t="e">
        <f>ModelParameters!Intercept+ModelParameters!STHoffset+((B157-ModelParameters!MeanFlow)/ModelParameters!SDFlow)*ModelParameters!FlowSlope+((D157-ModelParameters!MeanDiversion)/ModelParameters!SDDiversion)*ModelParameters!DiversionSlope</f>
        <v>#VALUE!</v>
      </c>
      <c r="J157" s="18" t="e">
        <f t="shared" si="14"/>
        <v>#VALUE!</v>
      </c>
      <c r="K157" s="21" t="e">
        <f t="shared" si="15"/>
        <v>#VALUE!</v>
      </c>
      <c r="L157" s="13" t="str">
        <f t="shared" si="16"/>
        <v/>
      </c>
    </row>
    <row r="158" spans="1:12" ht="14.25" x14ac:dyDescent="0.45">
      <c r="A158" s="17" t="str">
        <f>IF(tblTally!B156="","",tblTally!B156)</f>
        <v/>
      </c>
      <c r="B158" s="13" t="str">
        <f>IF(tblTally!B156="","",tblTally!C156+tblTally!D156)</f>
        <v/>
      </c>
      <c r="C158" s="13" t="str">
        <f>IF(tblTally!C156="","",tblTally!C156)</f>
        <v/>
      </c>
      <c r="D158" s="18" t="str">
        <f t="shared" si="12"/>
        <v/>
      </c>
      <c r="E158" s="13" t="str">
        <f>IF(tblTally!I156=0,"",tblTally!I156+tblTally!AD156)</f>
        <v/>
      </c>
      <c r="F158" s="13" t="str">
        <f>IF(E158="","",E158+tblTally!AZ156)</f>
        <v/>
      </c>
      <c r="G158" s="18" t="str">
        <f>IF(tblTally!E156="","",tblTally!E156/100)</f>
        <v/>
      </c>
      <c r="H158" s="18" t="str">
        <f t="shared" si="13"/>
        <v/>
      </c>
      <c r="I158" s="18" t="e">
        <f>ModelParameters!Intercept+ModelParameters!STHoffset+((B158-ModelParameters!MeanFlow)/ModelParameters!SDFlow)*ModelParameters!FlowSlope+((D158-ModelParameters!MeanDiversion)/ModelParameters!SDDiversion)*ModelParameters!DiversionSlope</f>
        <v>#VALUE!</v>
      </c>
      <c r="J158" s="18" t="e">
        <f t="shared" si="14"/>
        <v>#VALUE!</v>
      </c>
      <c r="K158" s="21" t="e">
        <f t="shared" si="15"/>
        <v>#VALUE!</v>
      </c>
      <c r="L158" s="13" t="str">
        <f t="shared" si="16"/>
        <v/>
      </c>
    </row>
    <row r="159" spans="1:12" ht="14.25" x14ac:dyDescent="0.45">
      <c r="A159" s="17" t="str">
        <f>IF(tblTally!B157="","",tblTally!B157)</f>
        <v/>
      </c>
      <c r="B159" s="13" t="str">
        <f>IF(tblTally!B157="","",tblTally!C157+tblTally!D157)</f>
        <v/>
      </c>
      <c r="C159" s="13" t="str">
        <f>IF(tblTally!C157="","",tblTally!C157)</f>
        <v/>
      </c>
      <c r="D159" s="18" t="str">
        <f t="shared" si="12"/>
        <v/>
      </c>
      <c r="E159" s="13" t="str">
        <f>IF(tblTally!I157=0,"",tblTally!I157+tblTally!AD157)</f>
        <v/>
      </c>
      <c r="F159" s="13" t="str">
        <f>IF(E159="","",E159+tblTally!AZ157)</f>
        <v/>
      </c>
      <c r="G159" s="18" t="str">
        <f>IF(tblTally!E157="","",tblTally!E157/100)</f>
        <v/>
      </c>
      <c r="H159" s="18" t="str">
        <f t="shared" si="13"/>
        <v/>
      </c>
      <c r="I159" s="18" t="e">
        <f>ModelParameters!Intercept+ModelParameters!STHoffset+((B159-ModelParameters!MeanFlow)/ModelParameters!SDFlow)*ModelParameters!FlowSlope+((D159-ModelParameters!MeanDiversion)/ModelParameters!SDDiversion)*ModelParameters!DiversionSlope</f>
        <v>#VALUE!</v>
      </c>
      <c r="J159" s="18" t="e">
        <f t="shared" si="14"/>
        <v>#VALUE!</v>
      </c>
      <c r="K159" s="21" t="e">
        <f t="shared" si="15"/>
        <v>#VALUE!</v>
      </c>
      <c r="L159" s="13" t="str">
        <f t="shared" si="16"/>
        <v/>
      </c>
    </row>
    <row r="160" spans="1:12" ht="14.25" x14ac:dyDescent="0.45">
      <c r="A160" s="17" t="str">
        <f>IF(tblTally!B158="","",tblTally!B158)</f>
        <v/>
      </c>
      <c r="B160" s="13" t="str">
        <f>IF(tblTally!B158="","",tblTally!C158+tblTally!D158)</f>
        <v/>
      </c>
      <c r="C160" s="13" t="str">
        <f>IF(tblTally!C158="","",tblTally!C158)</f>
        <v/>
      </c>
      <c r="D160" s="18" t="str">
        <f t="shared" si="12"/>
        <v/>
      </c>
      <c r="E160" s="13" t="str">
        <f>IF(tblTally!I158=0,"",tblTally!I158+tblTally!AD158)</f>
        <v/>
      </c>
      <c r="F160" s="13" t="str">
        <f>IF(E160="","",E160+tblTally!AZ158)</f>
        <v/>
      </c>
      <c r="G160" s="18" t="str">
        <f>IF(tblTally!E158="","",tblTally!E158/100)</f>
        <v/>
      </c>
      <c r="H160" s="18" t="str">
        <f t="shared" si="13"/>
        <v/>
      </c>
      <c r="I160" s="18" t="e">
        <f>ModelParameters!Intercept+ModelParameters!STHoffset+((B160-ModelParameters!MeanFlow)/ModelParameters!SDFlow)*ModelParameters!FlowSlope+((D160-ModelParameters!MeanDiversion)/ModelParameters!SDDiversion)*ModelParameters!DiversionSlope</f>
        <v>#VALUE!</v>
      </c>
      <c r="J160" s="18" t="e">
        <f t="shared" si="14"/>
        <v>#VALUE!</v>
      </c>
      <c r="K160" s="21" t="e">
        <f t="shared" si="15"/>
        <v>#VALUE!</v>
      </c>
      <c r="L160" s="13" t="str">
        <f t="shared" si="16"/>
        <v/>
      </c>
    </row>
    <row r="161" spans="1:12" ht="14.25" x14ac:dyDescent="0.45">
      <c r="A161" s="17" t="str">
        <f>IF(tblTally!B159="","",tblTally!B159)</f>
        <v/>
      </c>
      <c r="B161" s="13" t="str">
        <f>IF(tblTally!B159="","",tblTally!C159+tblTally!D159)</f>
        <v/>
      </c>
      <c r="C161" s="13" t="str">
        <f>IF(tblTally!C159="","",tblTally!C159)</f>
        <v/>
      </c>
      <c r="D161" s="18" t="str">
        <f t="shared" si="12"/>
        <v/>
      </c>
      <c r="E161" s="13" t="str">
        <f>IF(tblTally!I159=0,"",tblTally!I159+tblTally!AD159)</f>
        <v/>
      </c>
      <c r="F161" s="13" t="str">
        <f>IF(E161="","",E161+tblTally!AZ159)</f>
        <v/>
      </c>
      <c r="G161" s="18" t="str">
        <f>IF(tblTally!E159="","",tblTally!E159/100)</f>
        <v/>
      </c>
      <c r="H161" s="18" t="str">
        <f t="shared" si="13"/>
        <v/>
      </c>
      <c r="I161" s="18" t="e">
        <f>ModelParameters!Intercept+ModelParameters!STHoffset+((B161-ModelParameters!MeanFlow)/ModelParameters!SDFlow)*ModelParameters!FlowSlope+((D161-ModelParameters!MeanDiversion)/ModelParameters!SDDiversion)*ModelParameters!DiversionSlope</f>
        <v>#VALUE!</v>
      </c>
      <c r="J161" s="18" t="e">
        <f t="shared" si="14"/>
        <v>#VALUE!</v>
      </c>
      <c r="K161" s="21" t="e">
        <f t="shared" si="15"/>
        <v>#VALUE!</v>
      </c>
      <c r="L161" s="13" t="str">
        <f t="shared" si="16"/>
        <v/>
      </c>
    </row>
    <row r="162" spans="1:12" ht="14.25" x14ac:dyDescent="0.45">
      <c r="A162" s="17" t="str">
        <f>IF(tblTally!B160="","",tblTally!B160)</f>
        <v/>
      </c>
      <c r="B162" s="13" t="str">
        <f>IF(tblTally!B160="","",tblTally!C160+tblTally!D160)</f>
        <v/>
      </c>
      <c r="C162" s="13" t="str">
        <f>IF(tblTally!C160="","",tblTally!C160)</f>
        <v/>
      </c>
      <c r="D162" s="18" t="str">
        <f t="shared" si="12"/>
        <v/>
      </c>
      <c r="E162" s="13" t="str">
        <f>IF(tblTally!I160=0,"",tblTally!I160+tblTally!AD160)</f>
        <v/>
      </c>
      <c r="F162" s="13" t="str">
        <f>IF(E162="","",E162+tblTally!AZ160)</f>
        <v/>
      </c>
      <c r="G162" s="18" t="str">
        <f>IF(tblTally!E160="","",tblTally!E160/100)</f>
        <v/>
      </c>
      <c r="H162" s="18" t="str">
        <f t="shared" si="13"/>
        <v/>
      </c>
      <c r="I162" s="18" t="e">
        <f>ModelParameters!Intercept+ModelParameters!STHoffset+((B162-ModelParameters!MeanFlow)/ModelParameters!SDFlow)*ModelParameters!FlowSlope+((D162-ModelParameters!MeanDiversion)/ModelParameters!SDDiversion)*ModelParameters!DiversionSlope</f>
        <v>#VALUE!</v>
      </c>
      <c r="J162" s="18" t="e">
        <f t="shared" si="14"/>
        <v>#VALUE!</v>
      </c>
      <c r="K162" s="21" t="e">
        <f t="shared" si="15"/>
        <v>#VALUE!</v>
      </c>
      <c r="L162" s="13" t="str">
        <f t="shared" si="16"/>
        <v/>
      </c>
    </row>
    <row r="163" spans="1:12" ht="14.25" x14ac:dyDescent="0.45">
      <c r="A163" s="17" t="str">
        <f>IF(tblTally!B161="","",tblTally!B161)</f>
        <v/>
      </c>
      <c r="B163" s="13" t="str">
        <f>IF(tblTally!B161="","",tblTally!C161+tblTally!D161)</f>
        <v/>
      </c>
      <c r="C163" s="13" t="str">
        <f>IF(tblTally!C161="","",tblTally!C161)</f>
        <v/>
      </c>
      <c r="D163" s="18" t="str">
        <f t="shared" si="12"/>
        <v/>
      </c>
      <c r="E163" s="13" t="str">
        <f>IF(tblTally!I161=0,"",tblTally!I161+tblTally!AD161)</f>
        <v/>
      </c>
      <c r="F163" s="13" t="str">
        <f>IF(E163="","",E163+tblTally!AZ161)</f>
        <v/>
      </c>
      <c r="G163" s="18" t="str">
        <f>IF(tblTally!E161="","",tblTally!E161/100)</f>
        <v/>
      </c>
      <c r="H163" s="18" t="str">
        <f t="shared" si="13"/>
        <v/>
      </c>
      <c r="I163" s="18" t="e">
        <f>ModelParameters!Intercept+ModelParameters!STHoffset+((B163-ModelParameters!MeanFlow)/ModelParameters!SDFlow)*ModelParameters!FlowSlope+((D163-ModelParameters!MeanDiversion)/ModelParameters!SDDiversion)*ModelParameters!DiversionSlope</f>
        <v>#VALUE!</v>
      </c>
      <c r="J163" s="18" t="e">
        <f t="shared" si="14"/>
        <v>#VALUE!</v>
      </c>
      <c r="K163" s="21" t="e">
        <f t="shared" si="15"/>
        <v>#VALUE!</v>
      </c>
      <c r="L163" s="13" t="str">
        <f t="shared" si="16"/>
        <v/>
      </c>
    </row>
    <row r="164" spans="1:12" ht="14.25" x14ac:dyDescent="0.45">
      <c r="A164" s="17" t="str">
        <f>IF(tblTally!B162="","",tblTally!B162)</f>
        <v/>
      </c>
      <c r="B164" s="13" t="str">
        <f>IF(tblTally!B162="","",tblTally!C162+tblTally!D162)</f>
        <v/>
      </c>
      <c r="C164" s="13" t="str">
        <f>IF(tblTally!C162="","",tblTally!C162)</f>
        <v/>
      </c>
      <c r="D164" s="18" t="str">
        <f t="shared" si="12"/>
        <v/>
      </c>
      <c r="E164" s="13" t="str">
        <f>IF(tblTally!I162=0,"",tblTally!I162+tblTally!AD162)</f>
        <v/>
      </c>
      <c r="F164" s="13" t="str">
        <f>IF(E164="","",E164+tblTally!AZ162)</f>
        <v/>
      </c>
      <c r="G164" s="18" t="str">
        <f>IF(tblTally!E162="","",tblTally!E162/100)</f>
        <v/>
      </c>
      <c r="H164" s="18" t="str">
        <f t="shared" si="13"/>
        <v/>
      </c>
      <c r="I164" s="18" t="e">
        <f>ModelParameters!Intercept+ModelParameters!STHoffset+((B164-ModelParameters!MeanFlow)/ModelParameters!SDFlow)*ModelParameters!FlowSlope+((D164-ModelParameters!MeanDiversion)/ModelParameters!SDDiversion)*ModelParameters!DiversionSlope</f>
        <v>#VALUE!</v>
      </c>
      <c r="J164" s="18" t="e">
        <f t="shared" si="14"/>
        <v>#VALUE!</v>
      </c>
      <c r="K164" s="21" t="e">
        <f t="shared" si="15"/>
        <v>#VALUE!</v>
      </c>
      <c r="L164" s="13" t="str">
        <f t="shared" si="16"/>
        <v/>
      </c>
    </row>
    <row r="165" spans="1:12" ht="14.25" x14ac:dyDescent="0.45">
      <c r="A165" s="17" t="str">
        <f>IF(tblTally!B163="","",tblTally!B163)</f>
        <v/>
      </c>
      <c r="B165" s="13" t="str">
        <f>IF(tblTally!B163="","",tblTally!C163+tblTally!D163)</f>
        <v/>
      </c>
      <c r="C165" s="13" t="str">
        <f>IF(tblTally!C163="","",tblTally!C163)</f>
        <v/>
      </c>
      <c r="D165" s="18" t="str">
        <f t="shared" si="12"/>
        <v/>
      </c>
      <c r="E165" s="13" t="str">
        <f>IF(tblTally!I163=0,"",tblTally!I163+tblTally!AD163)</f>
        <v/>
      </c>
      <c r="F165" s="13" t="str">
        <f>IF(E165="","",E165+tblTally!AZ163)</f>
        <v/>
      </c>
      <c r="G165" s="18" t="str">
        <f>IF(tblTally!E163="","",tblTally!E163/100)</f>
        <v/>
      </c>
      <c r="H165" s="18" t="str">
        <f t="shared" si="13"/>
        <v/>
      </c>
      <c r="I165" s="18" t="e">
        <f>ModelParameters!Intercept+ModelParameters!STHoffset+((B165-ModelParameters!MeanFlow)/ModelParameters!SDFlow)*ModelParameters!FlowSlope+((D165-ModelParameters!MeanDiversion)/ModelParameters!SDDiversion)*ModelParameters!DiversionSlope</f>
        <v>#VALUE!</v>
      </c>
      <c r="J165" s="18" t="e">
        <f t="shared" si="14"/>
        <v>#VALUE!</v>
      </c>
      <c r="K165" s="21" t="e">
        <f t="shared" si="15"/>
        <v>#VALUE!</v>
      </c>
      <c r="L165" s="13" t="str">
        <f t="shared" si="16"/>
        <v/>
      </c>
    </row>
    <row r="166" spans="1:12" ht="14.25" x14ac:dyDescent="0.45">
      <c r="A166" s="17" t="str">
        <f>IF(tblTally!B164="","",tblTally!B164)</f>
        <v/>
      </c>
      <c r="B166" s="13" t="str">
        <f>IF(tblTally!B164="","",tblTally!C164+tblTally!D164)</f>
        <v/>
      </c>
      <c r="C166" s="13" t="str">
        <f>IF(tblTally!C164="","",tblTally!C164)</f>
        <v/>
      </c>
      <c r="D166" s="18" t="str">
        <f t="shared" si="12"/>
        <v/>
      </c>
      <c r="E166" s="13" t="str">
        <f>IF(tblTally!I164=0,"",tblTally!I164+tblTally!AD164)</f>
        <v/>
      </c>
      <c r="F166" s="13" t="str">
        <f>IF(E166="","",E166+tblTally!AZ164)</f>
        <v/>
      </c>
      <c r="G166" s="18" t="str">
        <f>IF(tblTally!E164="","",tblTally!E164/100)</f>
        <v/>
      </c>
      <c r="H166" s="18" t="str">
        <f t="shared" si="13"/>
        <v/>
      </c>
      <c r="I166" s="18" t="e">
        <f>ModelParameters!Intercept+ModelParameters!STHoffset+((B166-ModelParameters!MeanFlow)/ModelParameters!SDFlow)*ModelParameters!FlowSlope+((D166-ModelParameters!MeanDiversion)/ModelParameters!SDDiversion)*ModelParameters!DiversionSlope</f>
        <v>#VALUE!</v>
      </c>
      <c r="J166" s="18" t="e">
        <f t="shared" si="14"/>
        <v>#VALUE!</v>
      </c>
      <c r="K166" s="21" t="e">
        <f t="shared" si="15"/>
        <v>#VALUE!</v>
      </c>
      <c r="L166" s="13" t="str">
        <f t="shared" si="16"/>
        <v/>
      </c>
    </row>
    <row r="167" spans="1:12" ht="14.25" x14ac:dyDescent="0.45">
      <c r="A167" s="17" t="str">
        <f>IF(tblTally!B165="","",tblTally!B165)</f>
        <v/>
      </c>
      <c r="B167" s="13" t="str">
        <f>IF(tblTally!B165="","",tblTally!C165+tblTally!D165)</f>
        <v/>
      </c>
      <c r="C167" s="13" t="str">
        <f>IF(tblTally!C165="","",tblTally!C165)</f>
        <v/>
      </c>
      <c r="D167" s="18" t="str">
        <f t="shared" si="12"/>
        <v/>
      </c>
      <c r="E167" s="13" t="str">
        <f>IF(tblTally!I165=0,"",tblTally!I165+tblTally!AD165)</f>
        <v/>
      </c>
      <c r="F167" s="13" t="str">
        <f>IF(E167="","",E167+tblTally!AZ165)</f>
        <v/>
      </c>
      <c r="G167" s="18" t="str">
        <f>IF(tblTally!E165="","",tblTally!E165/100)</f>
        <v/>
      </c>
      <c r="H167" s="18" t="str">
        <f t="shared" si="13"/>
        <v/>
      </c>
      <c r="I167" s="18" t="e">
        <f>ModelParameters!Intercept+ModelParameters!STHoffset+((B167-ModelParameters!MeanFlow)/ModelParameters!SDFlow)*ModelParameters!FlowSlope+((D167-ModelParameters!MeanDiversion)/ModelParameters!SDDiversion)*ModelParameters!DiversionSlope</f>
        <v>#VALUE!</v>
      </c>
      <c r="J167" s="18" t="e">
        <f t="shared" si="14"/>
        <v>#VALUE!</v>
      </c>
      <c r="K167" s="21" t="e">
        <f t="shared" si="15"/>
        <v>#VALUE!</v>
      </c>
      <c r="L167" s="13" t="str">
        <f t="shared" si="16"/>
        <v/>
      </c>
    </row>
    <row r="168" spans="1:12" ht="14.25" x14ac:dyDescent="0.45">
      <c r="A168" s="17" t="str">
        <f>IF(tblTally!B166="","",tblTally!B166)</f>
        <v/>
      </c>
      <c r="B168" s="13" t="str">
        <f>IF(tblTally!B166="","",tblTally!C166+tblTally!D166)</f>
        <v/>
      </c>
      <c r="C168" s="13" t="str">
        <f>IF(tblTally!C166="","",tblTally!C166)</f>
        <v/>
      </c>
      <c r="D168" s="18" t="str">
        <f t="shared" si="12"/>
        <v/>
      </c>
      <c r="E168" s="13" t="str">
        <f>IF(tblTally!I166=0,"",tblTally!I166+tblTally!AD166)</f>
        <v/>
      </c>
      <c r="F168" s="13" t="str">
        <f>IF(E168="","",E168+tblTally!AZ166)</f>
        <v/>
      </c>
      <c r="G168" s="18" t="str">
        <f>IF(tblTally!E166="","",tblTally!E166/100)</f>
        <v/>
      </c>
      <c r="H168" s="18" t="str">
        <f t="shared" si="13"/>
        <v/>
      </c>
      <c r="I168" s="18" t="e">
        <f>ModelParameters!Intercept+ModelParameters!STHoffset+((B168-ModelParameters!MeanFlow)/ModelParameters!SDFlow)*ModelParameters!FlowSlope+((D168-ModelParameters!MeanDiversion)/ModelParameters!SDDiversion)*ModelParameters!DiversionSlope</f>
        <v>#VALUE!</v>
      </c>
      <c r="J168" s="18" t="e">
        <f t="shared" si="14"/>
        <v>#VALUE!</v>
      </c>
      <c r="K168" s="21" t="e">
        <f t="shared" si="15"/>
        <v>#VALUE!</v>
      </c>
      <c r="L168" s="13" t="str">
        <f t="shared" si="16"/>
        <v/>
      </c>
    </row>
    <row r="169" spans="1:12" ht="14.25" x14ac:dyDescent="0.45">
      <c r="A169" s="17" t="str">
        <f>IF(tblTally!B167="","",tblTally!B167)</f>
        <v/>
      </c>
      <c r="B169" s="13" t="str">
        <f>IF(tblTally!B167="","",tblTally!C167+tblTally!D167)</f>
        <v/>
      </c>
      <c r="C169" s="13" t="str">
        <f>IF(tblTally!C167="","",tblTally!C167)</f>
        <v/>
      </c>
      <c r="D169" s="18" t="str">
        <f t="shared" si="12"/>
        <v/>
      </c>
      <c r="E169" s="13" t="str">
        <f>IF(tblTally!I167=0,"",tblTally!I167+tblTally!AD167)</f>
        <v/>
      </c>
      <c r="F169" s="13" t="str">
        <f>IF(E169="","",E169+tblTally!AZ167)</f>
        <v/>
      </c>
      <c r="G169" s="18" t="str">
        <f>IF(tblTally!E167="","",tblTally!E167/100)</f>
        <v/>
      </c>
      <c r="H169" s="18" t="str">
        <f t="shared" si="13"/>
        <v/>
      </c>
      <c r="I169" s="18" t="e">
        <f>ModelParameters!Intercept+ModelParameters!STHoffset+((B169-ModelParameters!MeanFlow)/ModelParameters!SDFlow)*ModelParameters!FlowSlope+((D169-ModelParameters!MeanDiversion)/ModelParameters!SDDiversion)*ModelParameters!DiversionSlope</f>
        <v>#VALUE!</v>
      </c>
      <c r="J169" s="18" t="e">
        <f t="shared" si="14"/>
        <v>#VALUE!</v>
      </c>
      <c r="K169" s="21" t="e">
        <f t="shared" si="15"/>
        <v>#VALUE!</v>
      </c>
      <c r="L169" s="13" t="str">
        <f t="shared" si="16"/>
        <v/>
      </c>
    </row>
    <row r="170" spans="1:12" ht="14.25" x14ac:dyDescent="0.45">
      <c r="A170" s="17" t="str">
        <f>IF(tblTally!B168="","",tblTally!B168)</f>
        <v/>
      </c>
      <c r="B170" s="13" t="str">
        <f>IF(tblTally!B168="","",tblTally!C168+tblTally!D168)</f>
        <v/>
      </c>
      <c r="C170" s="13" t="str">
        <f>IF(tblTally!C168="","",tblTally!C168)</f>
        <v/>
      </c>
      <c r="D170" s="18" t="str">
        <f t="shared" si="12"/>
        <v/>
      </c>
      <c r="E170" s="13" t="str">
        <f>IF(tblTally!I168=0,"",tblTally!I168+tblTally!AD168)</f>
        <v/>
      </c>
      <c r="F170" s="13" t="str">
        <f>IF(E170="","",E170+tblTally!AZ168)</f>
        <v/>
      </c>
      <c r="G170" s="18" t="str">
        <f>IF(tblTally!E168="","",tblTally!E168/100)</f>
        <v/>
      </c>
      <c r="H170" s="18" t="str">
        <f t="shared" si="13"/>
        <v/>
      </c>
      <c r="I170" s="18" t="e">
        <f>ModelParameters!Intercept+ModelParameters!STHoffset+((B170-ModelParameters!MeanFlow)/ModelParameters!SDFlow)*ModelParameters!FlowSlope+((D170-ModelParameters!MeanDiversion)/ModelParameters!SDDiversion)*ModelParameters!DiversionSlope</f>
        <v>#VALUE!</v>
      </c>
      <c r="J170" s="18" t="e">
        <f t="shared" si="14"/>
        <v>#VALUE!</v>
      </c>
      <c r="K170" s="21" t="e">
        <f t="shared" si="15"/>
        <v>#VALUE!</v>
      </c>
      <c r="L170" s="13" t="str">
        <f t="shared" si="16"/>
        <v/>
      </c>
    </row>
    <row r="171" spans="1:12" ht="14.25" x14ac:dyDescent="0.45">
      <c r="A171" s="17" t="str">
        <f>IF(tblTally!B169="","",tblTally!B169)</f>
        <v/>
      </c>
      <c r="B171" s="13" t="str">
        <f>IF(tblTally!B169="","",tblTally!C169+tblTally!D169)</f>
        <v/>
      </c>
      <c r="C171" s="13" t="str">
        <f>IF(tblTally!C169="","",tblTally!C169)</f>
        <v/>
      </c>
      <c r="D171" s="18" t="str">
        <f t="shared" si="12"/>
        <v/>
      </c>
      <c r="E171" s="13" t="str">
        <f>IF(tblTally!I169=0,"",tblTally!I169+tblTally!AD169)</f>
        <v/>
      </c>
      <c r="F171" s="13" t="str">
        <f>IF(E171="","",E171+tblTally!AZ169)</f>
        <v/>
      </c>
      <c r="G171" s="18" t="str">
        <f>IF(tblTally!E169="","",tblTally!E169/100)</f>
        <v/>
      </c>
      <c r="H171" s="18" t="str">
        <f t="shared" si="13"/>
        <v/>
      </c>
      <c r="I171" s="18" t="e">
        <f>ModelParameters!Intercept+ModelParameters!STHoffset+((B171-ModelParameters!MeanFlow)/ModelParameters!SDFlow)*ModelParameters!FlowSlope+((D171-ModelParameters!MeanDiversion)/ModelParameters!SDDiversion)*ModelParameters!DiversionSlope</f>
        <v>#VALUE!</v>
      </c>
      <c r="J171" s="18" t="e">
        <f t="shared" si="14"/>
        <v>#VALUE!</v>
      </c>
      <c r="K171" s="21" t="e">
        <f t="shared" si="15"/>
        <v>#VALUE!</v>
      </c>
      <c r="L171" s="13" t="str">
        <f t="shared" si="16"/>
        <v/>
      </c>
    </row>
    <row r="172" spans="1:12" ht="14.25" x14ac:dyDescent="0.45">
      <c r="A172" s="17" t="str">
        <f>IF(tblTally!B170="","",tblTally!B170)</f>
        <v/>
      </c>
      <c r="B172" s="13" t="str">
        <f>IF(tblTally!B170="","",tblTally!C170+tblTally!D170)</f>
        <v/>
      </c>
      <c r="C172" s="13" t="str">
        <f>IF(tblTally!C170="","",tblTally!C170)</f>
        <v/>
      </c>
      <c r="D172" s="18" t="str">
        <f t="shared" si="12"/>
        <v/>
      </c>
      <c r="E172" s="13" t="str">
        <f>IF(tblTally!I170=0,"",tblTally!I170+tblTally!AD170)</f>
        <v/>
      </c>
      <c r="F172" s="13" t="str">
        <f>IF(E172="","",E172+tblTally!AZ170)</f>
        <v/>
      </c>
      <c r="G172" s="18" t="str">
        <f>IF(tblTally!E170="","",tblTally!E170/100)</f>
        <v/>
      </c>
      <c r="H172" s="18" t="str">
        <f t="shared" si="13"/>
        <v/>
      </c>
      <c r="I172" s="18" t="e">
        <f>ModelParameters!Intercept+ModelParameters!STHoffset+((B172-ModelParameters!MeanFlow)/ModelParameters!SDFlow)*ModelParameters!FlowSlope+((D172-ModelParameters!MeanDiversion)/ModelParameters!SDDiversion)*ModelParameters!DiversionSlope</f>
        <v>#VALUE!</v>
      </c>
      <c r="J172" s="18" t="e">
        <f t="shared" si="14"/>
        <v>#VALUE!</v>
      </c>
      <c r="K172" s="21" t="e">
        <f t="shared" si="15"/>
        <v>#VALUE!</v>
      </c>
      <c r="L172" s="13" t="str">
        <f t="shared" si="16"/>
        <v/>
      </c>
    </row>
    <row r="173" spans="1:12" ht="14.25" x14ac:dyDescent="0.45">
      <c r="A173" s="17" t="str">
        <f>IF(tblTally!B171="","",tblTally!B171)</f>
        <v/>
      </c>
      <c r="B173" s="13" t="str">
        <f>IF(tblTally!B171="","",tblTally!C171+tblTally!D171)</f>
        <v/>
      </c>
      <c r="C173" s="13" t="str">
        <f>IF(tblTally!C171="","",tblTally!C171)</f>
        <v/>
      </c>
      <c r="D173" s="18" t="str">
        <f t="shared" si="12"/>
        <v/>
      </c>
      <c r="E173" s="13" t="str">
        <f>IF(tblTally!I171=0,"",tblTally!I171+tblTally!AD171)</f>
        <v/>
      </c>
      <c r="F173" s="13" t="str">
        <f>IF(E173="","",E173+tblTally!AZ171)</f>
        <v/>
      </c>
      <c r="G173" s="18" t="str">
        <f>IF(tblTally!E171="","",tblTally!E171/100)</f>
        <v/>
      </c>
      <c r="H173" s="18" t="str">
        <f t="shared" si="13"/>
        <v/>
      </c>
      <c r="I173" s="18" t="e">
        <f>ModelParameters!Intercept+ModelParameters!STHoffset+((B173-ModelParameters!MeanFlow)/ModelParameters!SDFlow)*ModelParameters!FlowSlope+((D173-ModelParameters!MeanDiversion)/ModelParameters!SDDiversion)*ModelParameters!DiversionSlope</f>
        <v>#VALUE!</v>
      </c>
      <c r="J173" s="18" t="e">
        <f t="shared" si="14"/>
        <v>#VALUE!</v>
      </c>
      <c r="K173" s="21" t="e">
        <f t="shared" si="15"/>
        <v>#VALUE!</v>
      </c>
      <c r="L173" s="13" t="str">
        <f t="shared" si="16"/>
        <v/>
      </c>
    </row>
    <row r="174" spans="1:12" ht="14.25" x14ac:dyDescent="0.45">
      <c r="A174" s="17" t="str">
        <f>IF(tblTally!B172="","",tblTally!B172)</f>
        <v/>
      </c>
      <c r="B174" s="13" t="str">
        <f>IF(tblTally!B172="","",tblTally!C172+tblTally!D172)</f>
        <v/>
      </c>
      <c r="C174" s="13" t="str">
        <f>IF(tblTally!C172="","",tblTally!C172)</f>
        <v/>
      </c>
      <c r="D174" s="18" t="str">
        <f t="shared" si="12"/>
        <v/>
      </c>
      <c r="E174" s="13" t="str">
        <f>IF(tblTally!I172=0,"",tblTally!I172+tblTally!AD172)</f>
        <v/>
      </c>
      <c r="F174" s="13" t="str">
        <f>IF(E174="","",E174+tblTally!AZ172)</f>
        <v/>
      </c>
      <c r="G174" s="18" t="str">
        <f>IF(tblTally!E172="","",tblTally!E172/100)</f>
        <v/>
      </c>
      <c r="H174" s="18" t="str">
        <f t="shared" si="13"/>
        <v/>
      </c>
      <c r="I174" s="18" t="e">
        <f>ModelParameters!Intercept+ModelParameters!STHoffset+((B174-ModelParameters!MeanFlow)/ModelParameters!SDFlow)*ModelParameters!FlowSlope+((D174-ModelParameters!MeanDiversion)/ModelParameters!SDDiversion)*ModelParameters!DiversionSlope</f>
        <v>#VALUE!</v>
      </c>
      <c r="J174" s="18" t="e">
        <f t="shared" si="14"/>
        <v>#VALUE!</v>
      </c>
      <c r="K174" s="21" t="e">
        <f t="shared" si="15"/>
        <v>#VALUE!</v>
      </c>
      <c r="L174" s="13" t="str">
        <f t="shared" si="16"/>
        <v/>
      </c>
    </row>
    <row r="175" spans="1:12" ht="14.25" x14ac:dyDescent="0.45">
      <c r="A175" s="17" t="str">
        <f>IF(tblTally!B173="","",tblTally!B173)</f>
        <v/>
      </c>
      <c r="B175" s="13" t="str">
        <f>IF(tblTally!B173="","",tblTally!C173+tblTally!D173)</f>
        <v/>
      </c>
      <c r="C175" s="13" t="str">
        <f>IF(tblTally!C173="","",tblTally!C173)</f>
        <v/>
      </c>
      <c r="D175" s="18" t="str">
        <f t="shared" si="12"/>
        <v/>
      </c>
      <c r="E175" s="13" t="str">
        <f>IF(tblTally!I173=0,"",tblTally!I173+tblTally!AD173)</f>
        <v/>
      </c>
      <c r="F175" s="13" t="str">
        <f>IF(E175="","",E175+tblTally!AZ173)</f>
        <v/>
      </c>
      <c r="G175" s="18" t="str">
        <f>IF(tblTally!E173="","",tblTally!E173/100)</f>
        <v/>
      </c>
      <c r="H175" s="18" t="str">
        <f t="shared" si="13"/>
        <v/>
      </c>
      <c r="I175" s="18" t="e">
        <f>ModelParameters!Intercept+ModelParameters!STHoffset+((B175-ModelParameters!MeanFlow)/ModelParameters!SDFlow)*ModelParameters!FlowSlope+((D175-ModelParameters!MeanDiversion)/ModelParameters!SDDiversion)*ModelParameters!DiversionSlope</f>
        <v>#VALUE!</v>
      </c>
      <c r="J175" s="18" t="e">
        <f t="shared" si="14"/>
        <v>#VALUE!</v>
      </c>
      <c r="K175" s="21" t="e">
        <f t="shared" si="15"/>
        <v>#VALUE!</v>
      </c>
      <c r="L175" s="13" t="str">
        <f t="shared" si="16"/>
        <v/>
      </c>
    </row>
    <row r="176" spans="1:12" ht="14.25" x14ac:dyDescent="0.45">
      <c r="A176" s="17" t="str">
        <f>IF(tblTally!B174="","",tblTally!B174)</f>
        <v/>
      </c>
      <c r="B176" s="13" t="str">
        <f>IF(tblTally!B174="","",tblTally!C174+tblTally!D174)</f>
        <v/>
      </c>
      <c r="C176" s="13" t="str">
        <f>IF(tblTally!C174="","",tblTally!C174)</f>
        <v/>
      </c>
      <c r="D176" s="18" t="str">
        <f t="shared" si="12"/>
        <v/>
      </c>
      <c r="E176" s="13" t="str">
        <f>IF(tblTally!I174=0,"",tblTally!I174+tblTally!AD174)</f>
        <v/>
      </c>
      <c r="F176" s="13" t="str">
        <f>IF(E176="","",E176+tblTally!AZ174)</f>
        <v/>
      </c>
      <c r="G176" s="18" t="str">
        <f>IF(tblTally!E174="","",tblTally!E174/100)</f>
        <v/>
      </c>
      <c r="H176" s="18" t="str">
        <f t="shared" si="13"/>
        <v/>
      </c>
      <c r="I176" s="18" t="e">
        <f>ModelParameters!Intercept+ModelParameters!STHoffset+((B176-ModelParameters!MeanFlow)/ModelParameters!SDFlow)*ModelParameters!FlowSlope+((D176-ModelParameters!MeanDiversion)/ModelParameters!SDDiversion)*ModelParameters!DiversionSlope</f>
        <v>#VALUE!</v>
      </c>
      <c r="J176" s="18" t="e">
        <f t="shared" si="14"/>
        <v>#VALUE!</v>
      </c>
      <c r="K176" s="21" t="e">
        <f t="shared" si="15"/>
        <v>#VALUE!</v>
      </c>
      <c r="L176" s="13" t="str">
        <f t="shared" si="16"/>
        <v/>
      </c>
    </row>
    <row r="177" spans="1:12" ht="14.25" x14ac:dyDescent="0.45">
      <c r="A177" s="17" t="str">
        <f>IF(tblTally!B175="","",tblTally!B175)</f>
        <v/>
      </c>
      <c r="B177" s="13" t="str">
        <f>IF(tblTally!B175="","",tblTally!C175+tblTally!D175)</f>
        <v/>
      </c>
      <c r="C177" s="13" t="str">
        <f>IF(tblTally!C175="","",tblTally!C175)</f>
        <v/>
      </c>
      <c r="D177" s="18" t="str">
        <f t="shared" si="12"/>
        <v/>
      </c>
      <c r="E177" s="13" t="str">
        <f>IF(tblTally!I175=0,"",tblTally!I175+tblTally!AD175)</f>
        <v/>
      </c>
      <c r="F177" s="13" t="str">
        <f>IF(E177="","",E177+tblTally!AZ175)</f>
        <v/>
      </c>
      <c r="G177" s="18" t="str">
        <f>IF(tblTally!E175="","",tblTally!E175/100)</f>
        <v/>
      </c>
      <c r="H177" s="18" t="str">
        <f t="shared" si="13"/>
        <v/>
      </c>
      <c r="I177" s="18" t="e">
        <f>ModelParameters!Intercept+ModelParameters!STHoffset+((B177-ModelParameters!MeanFlow)/ModelParameters!SDFlow)*ModelParameters!FlowSlope+((D177-ModelParameters!MeanDiversion)/ModelParameters!SDDiversion)*ModelParameters!DiversionSlope</f>
        <v>#VALUE!</v>
      </c>
      <c r="J177" s="18" t="e">
        <f t="shared" si="14"/>
        <v>#VALUE!</v>
      </c>
      <c r="K177" s="21" t="e">
        <f t="shared" si="15"/>
        <v>#VALUE!</v>
      </c>
      <c r="L177" s="13" t="str">
        <f t="shared" si="16"/>
        <v/>
      </c>
    </row>
    <row r="178" spans="1:12" ht="14.25" x14ac:dyDescent="0.45">
      <c r="A178" s="17" t="str">
        <f>IF(tblTally!B176="","",tblTally!B176)</f>
        <v/>
      </c>
      <c r="B178" s="13" t="str">
        <f>IF(tblTally!B176="","",tblTally!C176+tblTally!D176)</f>
        <v/>
      </c>
      <c r="C178" s="13" t="str">
        <f>IF(tblTally!C176="","",tblTally!C176)</f>
        <v/>
      </c>
      <c r="D178" s="18" t="str">
        <f t="shared" si="12"/>
        <v/>
      </c>
      <c r="E178" s="13" t="str">
        <f>IF(tblTally!I176=0,"",tblTally!I176+tblTally!AD176)</f>
        <v/>
      </c>
      <c r="F178" s="13" t="str">
        <f>IF(E178="","",E178+tblTally!AZ176)</f>
        <v/>
      </c>
      <c r="G178" s="18" t="str">
        <f>IF(tblTally!E176="","",tblTally!E176/100)</f>
        <v/>
      </c>
      <c r="H178" s="18" t="str">
        <f t="shared" si="13"/>
        <v/>
      </c>
      <c r="I178" s="18" t="e">
        <f>ModelParameters!Intercept+ModelParameters!STHoffset+((B178-ModelParameters!MeanFlow)/ModelParameters!SDFlow)*ModelParameters!FlowSlope+((D178-ModelParameters!MeanDiversion)/ModelParameters!SDDiversion)*ModelParameters!DiversionSlope</f>
        <v>#VALUE!</v>
      </c>
      <c r="J178" s="18" t="e">
        <f t="shared" si="14"/>
        <v>#VALUE!</v>
      </c>
      <c r="K178" s="21" t="e">
        <f t="shared" si="15"/>
        <v>#VALUE!</v>
      </c>
      <c r="L178" s="13" t="str">
        <f t="shared" si="16"/>
        <v/>
      </c>
    </row>
    <row r="179" spans="1:12" ht="14.25" x14ac:dyDescent="0.45">
      <c r="A179" s="17" t="str">
        <f>IF(tblTally!B177="","",tblTally!B177)</f>
        <v/>
      </c>
      <c r="B179" s="13" t="str">
        <f>IF(tblTally!B177="","",tblTally!C177+tblTally!D177)</f>
        <v/>
      </c>
      <c r="C179" s="13" t="str">
        <f>IF(tblTally!C177="","",tblTally!C177)</f>
        <v/>
      </c>
      <c r="D179" s="18" t="str">
        <f t="shared" si="12"/>
        <v/>
      </c>
      <c r="E179" s="13" t="str">
        <f>IF(tblTally!I177=0,"",tblTally!I177+tblTally!AD177)</f>
        <v/>
      </c>
      <c r="F179" s="13" t="str">
        <f>IF(E179="","",E179+tblTally!AZ177)</f>
        <v/>
      </c>
      <c r="G179" s="18" t="str">
        <f>IF(tblTally!E177="","",tblTally!E177/100)</f>
        <v/>
      </c>
      <c r="H179" s="18" t="str">
        <f t="shared" si="13"/>
        <v/>
      </c>
      <c r="I179" s="18" t="e">
        <f>ModelParameters!Intercept+ModelParameters!STHoffset+((B179-ModelParameters!MeanFlow)/ModelParameters!SDFlow)*ModelParameters!FlowSlope+((D179-ModelParameters!MeanDiversion)/ModelParameters!SDDiversion)*ModelParameters!DiversionSlope</f>
        <v>#VALUE!</v>
      </c>
      <c r="J179" s="18" t="e">
        <f t="shared" si="14"/>
        <v>#VALUE!</v>
      </c>
      <c r="K179" s="21" t="e">
        <f t="shared" si="15"/>
        <v>#VALUE!</v>
      </c>
      <c r="L179" s="13" t="str">
        <f t="shared" si="16"/>
        <v/>
      </c>
    </row>
    <row r="180" spans="1:12" ht="14.25" x14ac:dyDescent="0.45">
      <c r="A180" s="17" t="str">
        <f>IF(tblTally!B178="","",tblTally!B178)</f>
        <v/>
      </c>
      <c r="B180" s="13" t="str">
        <f>IF(tblTally!B178="","",tblTally!C178+tblTally!D178)</f>
        <v/>
      </c>
      <c r="C180" s="13" t="str">
        <f>IF(tblTally!C178="","",tblTally!C178)</f>
        <v/>
      </c>
      <c r="D180" s="18" t="str">
        <f t="shared" si="12"/>
        <v/>
      </c>
      <c r="E180" s="13" t="str">
        <f>IF(tblTally!I178=0,"",tblTally!I178+tblTally!AD178)</f>
        <v/>
      </c>
      <c r="F180" s="13" t="str">
        <f>IF(E180="","",E180+tblTally!AZ178)</f>
        <v/>
      </c>
      <c r="G180" s="18" t="str">
        <f>IF(tblTally!E178="","",tblTally!E178/100)</f>
        <v/>
      </c>
      <c r="H180" s="18" t="str">
        <f t="shared" si="13"/>
        <v/>
      </c>
      <c r="I180" s="18" t="e">
        <f>ModelParameters!Intercept+ModelParameters!STHoffset+((B180-ModelParameters!MeanFlow)/ModelParameters!SDFlow)*ModelParameters!FlowSlope+((D180-ModelParameters!MeanDiversion)/ModelParameters!SDDiversion)*ModelParameters!DiversionSlope</f>
        <v>#VALUE!</v>
      </c>
      <c r="J180" s="18" t="e">
        <f t="shared" si="14"/>
        <v>#VALUE!</v>
      </c>
      <c r="K180" s="21" t="e">
        <f t="shared" si="15"/>
        <v>#VALUE!</v>
      </c>
      <c r="L180" s="13" t="str">
        <f t="shared" si="16"/>
        <v/>
      </c>
    </row>
    <row r="181" spans="1:12" ht="14.25" x14ac:dyDescent="0.45">
      <c r="A181" s="17" t="str">
        <f>IF(tblTally!B179="","",tblTally!B179)</f>
        <v/>
      </c>
      <c r="B181" s="13" t="str">
        <f>IF(tblTally!B179="","",tblTally!C179+tblTally!D179)</f>
        <v/>
      </c>
      <c r="C181" s="13" t="str">
        <f>IF(tblTally!C179="","",tblTally!C179)</f>
        <v/>
      </c>
      <c r="D181" s="18" t="str">
        <f t="shared" si="12"/>
        <v/>
      </c>
      <c r="E181" s="13" t="str">
        <f>IF(tblTally!I179=0,"",tblTally!I179+tblTally!AD179)</f>
        <v/>
      </c>
      <c r="F181" s="13" t="str">
        <f>IF(E181="","",E181+tblTally!AZ179)</f>
        <v/>
      </c>
      <c r="G181" s="18" t="str">
        <f>IF(tblTally!E179="","",tblTally!E179/100)</f>
        <v/>
      </c>
      <c r="H181" s="18" t="str">
        <f t="shared" si="13"/>
        <v/>
      </c>
      <c r="I181" s="18" t="e">
        <f>ModelParameters!Intercept+ModelParameters!STHoffset+((B181-ModelParameters!MeanFlow)/ModelParameters!SDFlow)*ModelParameters!FlowSlope+((D181-ModelParameters!MeanDiversion)/ModelParameters!SDDiversion)*ModelParameters!DiversionSlope</f>
        <v>#VALUE!</v>
      </c>
      <c r="J181" s="18" t="e">
        <f t="shared" si="14"/>
        <v>#VALUE!</v>
      </c>
      <c r="K181" s="21" t="e">
        <f t="shared" si="15"/>
        <v>#VALUE!</v>
      </c>
      <c r="L181" s="13" t="str">
        <f t="shared" si="16"/>
        <v/>
      </c>
    </row>
    <row r="182" spans="1:12" ht="14.25" x14ac:dyDescent="0.45">
      <c r="A182" s="17" t="str">
        <f>IF(tblTally!B180="","",tblTally!B180)</f>
        <v/>
      </c>
      <c r="B182" s="13" t="str">
        <f>IF(tblTally!B180="","",tblTally!C180+tblTally!D180)</f>
        <v/>
      </c>
      <c r="C182" s="13" t="str">
        <f>IF(tblTally!C180="","",tblTally!C180)</f>
        <v/>
      </c>
      <c r="D182" s="18" t="str">
        <f t="shared" si="12"/>
        <v/>
      </c>
      <c r="E182" s="13" t="str">
        <f>IF(tblTally!I180=0,"",tblTally!I180+tblTally!AD180)</f>
        <v/>
      </c>
      <c r="F182" s="13" t="str">
        <f>IF(E182="","",E182+tblTally!AZ180)</f>
        <v/>
      </c>
      <c r="G182" s="18" t="str">
        <f>IF(tblTally!E180="","",tblTally!E180/100)</f>
        <v/>
      </c>
      <c r="H182" s="18" t="str">
        <f t="shared" si="13"/>
        <v/>
      </c>
      <c r="I182" s="18" t="e">
        <f>ModelParameters!Intercept+ModelParameters!STHoffset+((B182-ModelParameters!MeanFlow)/ModelParameters!SDFlow)*ModelParameters!FlowSlope+((D182-ModelParameters!MeanDiversion)/ModelParameters!SDDiversion)*ModelParameters!DiversionSlope</f>
        <v>#VALUE!</v>
      </c>
      <c r="J182" s="18" t="e">
        <f t="shared" si="14"/>
        <v>#VALUE!</v>
      </c>
      <c r="K182" s="21" t="e">
        <f t="shared" si="15"/>
        <v>#VALUE!</v>
      </c>
      <c r="L182" s="13" t="str">
        <f t="shared" si="16"/>
        <v/>
      </c>
    </row>
    <row r="183" spans="1:12" ht="14.25" x14ac:dyDescent="0.45">
      <c r="A183" s="17" t="str">
        <f>IF(tblTally!B181="","",tblTally!B181)</f>
        <v/>
      </c>
      <c r="B183" s="13" t="str">
        <f>IF(tblTally!B181="","",tblTally!C181+tblTally!D181)</f>
        <v/>
      </c>
      <c r="C183" s="13" t="str">
        <f>IF(tblTally!C181="","",tblTally!C181)</f>
        <v/>
      </c>
      <c r="D183" s="18" t="str">
        <f t="shared" si="12"/>
        <v/>
      </c>
      <c r="E183" s="13" t="str">
        <f>IF(tblTally!I181=0,"",tblTally!I181+tblTally!AD181)</f>
        <v/>
      </c>
      <c r="F183" s="13" t="str">
        <f>IF(E183="","",E183+tblTally!AZ181)</f>
        <v/>
      </c>
      <c r="G183" s="18" t="str">
        <f>IF(tblTally!E181="","",tblTally!E181/100)</f>
        <v/>
      </c>
      <c r="H183" s="18" t="str">
        <f t="shared" si="13"/>
        <v/>
      </c>
      <c r="I183" s="18" t="e">
        <f>ModelParameters!Intercept+ModelParameters!STHoffset+((B183-ModelParameters!MeanFlow)/ModelParameters!SDFlow)*ModelParameters!FlowSlope+((D183-ModelParameters!MeanDiversion)/ModelParameters!SDDiversion)*ModelParameters!DiversionSlope</f>
        <v>#VALUE!</v>
      </c>
      <c r="J183" s="18" t="e">
        <f t="shared" si="14"/>
        <v>#VALUE!</v>
      </c>
      <c r="K183" s="21" t="e">
        <f t="shared" si="15"/>
        <v>#VALUE!</v>
      </c>
      <c r="L183" s="13" t="str">
        <f t="shared" si="16"/>
        <v/>
      </c>
    </row>
    <row r="184" spans="1:12" ht="14.25" x14ac:dyDescent="0.45">
      <c r="A184" s="17" t="str">
        <f>IF(tblTally!B182="","",tblTally!B182)</f>
        <v/>
      </c>
      <c r="B184" s="13" t="str">
        <f>IF(tblTally!B182="","",tblTally!C182+tblTally!D182)</f>
        <v/>
      </c>
      <c r="C184" s="13" t="str">
        <f>IF(tblTally!C182="","",tblTally!C182)</f>
        <v/>
      </c>
      <c r="D184" s="18" t="str">
        <f t="shared" si="12"/>
        <v/>
      </c>
      <c r="E184" s="13" t="str">
        <f>IF(tblTally!I182=0,"",tblTally!I182+tblTally!AD182)</f>
        <v/>
      </c>
      <c r="F184" s="13" t="str">
        <f>IF(E184="","",E184+tblTally!AZ182)</f>
        <v/>
      </c>
      <c r="G184" s="18" t="str">
        <f>IF(tblTally!E182="","",tblTally!E182/100)</f>
        <v/>
      </c>
      <c r="H184" s="18" t="str">
        <f t="shared" si="13"/>
        <v/>
      </c>
      <c r="I184" s="18" t="e">
        <f>ModelParameters!Intercept+ModelParameters!STHoffset+((B184-ModelParameters!MeanFlow)/ModelParameters!SDFlow)*ModelParameters!FlowSlope+((D184-ModelParameters!MeanDiversion)/ModelParameters!SDDiversion)*ModelParameters!DiversionSlope</f>
        <v>#VALUE!</v>
      </c>
      <c r="J184" s="18" t="e">
        <f t="shared" si="14"/>
        <v>#VALUE!</v>
      </c>
      <c r="K184" s="21" t="e">
        <f t="shared" si="15"/>
        <v>#VALUE!</v>
      </c>
      <c r="L184" s="13" t="str">
        <f t="shared" si="16"/>
        <v/>
      </c>
    </row>
    <row r="185" spans="1:12" ht="14.25" x14ac:dyDescent="0.45">
      <c r="A185" s="17" t="str">
        <f>IF(tblTally!B183="","",tblTally!B183)</f>
        <v/>
      </c>
      <c r="B185" s="13" t="str">
        <f>IF(tblTally!B183="","",tblTally!C183+tblTally!D183)</f>
        <v/>
      </c>
      <c r="C185" s="13" t="str">
        <f>IF(tblTally!C183="","",tblTally!C183)</f>
        <v/>
      </c>
      <c r="D185" s="18" t="str">
        <f t="shared" si="12"/>
        <v/>
      </c>
      <c r="E185" s="13" t="str">
        <f>IF(tblTally!I183=0,"",tblTally!I183+tblTally!AD183)</f>
        <v/>
      </c>
      <c r="F185" s="13" t="str">
        <f>IF(E185="","",E185+tblTally!AZ183)</f>
        <v/>
      </c>
      <c r="G185" s="18" t="str">
        <f>IF(tblTally!E183="","",tblTally!E183/100)</f>
        <v/>
      </c>
      <c r="H185" s="18" t="str">
        <f t="shared" si="13"/>
        <v/>
      </c>
      <c r="I185" s="18" t="e">
        <f>ModelParameters!Intercept+ModelParameters!STHoffset+((B185-ModelParameters!MeanFlow)/ModelParameters!SDFlow)*ModelParameters!FlowSlope+((D185-ModelParameters!MeanDiversion)/ModelParameters!SDDiversion)*ModelParameters!DiversionSlope</f>
        <v>#VALUE!</v>
      </c>
      <c r="J185" s="18" t="e">
        <f t="shared" si="14"/>
        <v>#VALUE!</v>
      </c>
      <c r="K185" s="21" t="e">
        <f t="shared" si="15"/>
        <v>#VALUE!</v>
      </c>
      <c r="L185" s="13" t="str">
        <f t="shared" si="16"/>
        <v/>
      </c>
    </row>
    <row r="186" spans="1:12" ht="14.25" x14ac:dyDescent="0.45">
      <c r="A186" s="17" t="str">
        <f>IF(tblTally!B184="","",tblTally!B184)</f>
        <v/>
      </c>
      <c r="B186" s="13" t="str">
        <f>IF(tblTally!B184="","",tblTally!C184+tblTally!D184)</f>
        <v/>
      </c>
      <c r="C186" s="13" t="str">
        <f>IF(tblTally!C184="","",tblTally!C184)</f>
        <v/>
      </c>
      <c r="D186" s="18" t="str">
        <f t="shared" si="12"/>
        <v/>
      </c>
      <c r="E186" s="13" t="str">
        <f>IF(tblTally!I184=0,"",tblTally!I184+tblTally!AD184)</f>
        <v/>
      </c>
      <c r="F186" s="13" t="str">
        <f>IF(E186="","",E186+tblTally!AZ184)</f>
        <v/>
      </c>
      <c r="G186" s="18" t="str">
        <f>IF(tblTally!E184="","",tblTally!E184/100)</f>
        <v/>
      </c>
      <c r="H186" s="18" t="str">
        <f t="shared" si="13"/>
        <v/>
      </c>
      <c r="I186" s="18" t="e">
        <f>ModelParameters!Intercept+ModelParameters!STHoffset+((B186-ModelParameters!MeanFlow)/ModelParameters!SDFlow)*ModelParameters!FlowSlope+((D186-ModelParameters!MeanDiversion)/ModelParameters!SDDiversion)*ModelParameters!DiversionSlope</f>
        <v>#VALUE!</v>
      </c>
      <c r="J186" s="18" t="e">
        <f t="shared" si="14"/>
        <v>#VALUE!</v>
      </c>
      <c r="K186" s="21" t="e">
        <f t="shared" si="15"/>
        <v>#VALUE!</v>
      </c>
      <c r="L186" s="13" t="str">
        <f t="shared" si="16"/>
        <v/>
      </c>
    </row>
    <row r="187" spans="1:12" ht="14.25" x14ac:dyDescent="0.45">
      <c r="A187" s="17" t="str">
        <f>IF(tblTally!B185="","",tblTally!B185)</f>
        <v/>
      </c>
      <c r="B187" s="13" t="str">
        <f>IF(tblTally!B185="","",tblTally!C185+tblTally!D185)</f>
        <v/>
      </c>
      <c r="C187" s="13" t="str">
        <f>IF(tblTally!C185="","",tblTally!C185)</f>
        <v/>
      </c>
      <c r="D187" s="18" t="str">
        <f t="shared" si="12"/>
        <v/>
      </c>
      <c r="E187" s="13" t="str">
        <f>IF(tblTally!I185=0,"",tblTally!I185+tblTally!AD185)</f>
        <v/>
      </c>
      <c r="F187" s="13" t="str">
        <f>IF(E187="","",E187+tblTally!AZ185)</f>
        <v/>
      </c>
      <c r="G187" s="18" t="str">
        <f>IF(tblTally!E185="","",tblTally!E185/100)</f>
        <v/>
      </c>
      <c r="H187" s="18" t="str">
        <f t="shared" si="13"/>
        <v/>
      </c>
      <c r="I187" s="18" t="e">
        <f>ModelParameters!Intercept+ModelParameters!STHoffset+((B187-ModelParameters!MeanFlow)/ModelParameters!SDFlow)*ModelParameters!FlowSlope+((D187-ModelParameters!MeanDiversion)/ModelParameters!SDDiversion)*ModelParameters!DiversionSlope</f>
        <v>#VALUE!</v>
      </c>
      <c r="J187" s="18" t="e">
        <f t="shared" si="14"/>
        <v>#VALUE!</v>
      </c>
      <c r="K187" s="21" t="e">
        <f t="shared" si="15"/>
        <v>#VALUE!</v>
      </c>
      <c r="L187" s="13" t="str">
        <f t="shared" si="16"/>
        <v/>
      </c>
    </row>
    <row r="188" spans="1:12" ht="14.25" x14ac:dyDescent="0.45">
      <c r="A188" s="17" t="str">
        <f>IF(tblTally!B186="","",tblTally!B186)</f>
        <v/>
      </c>
      <c r="B188" s="13" t="str">
        <f>IF(tblTally!B186="","",tblTally!C186+tblTally!D186)</f>
        <v/>
      </c>
      <c r="C188" s="13" t="str">
        <f>IF(tblTally!C186="","",tblTally!C186)</f>
        <v/>
      </c>
      <c r="D188" s="18" t="str">
        <f t="shared" si="12"/>
        <v/>
      </c>
      <c r="E188" s="13" t="str">
        <f>IF(tblTally!I186=0,"",tblTally!I186+tblTally!AD186)</f>
        <v/>
      </c>
      <c r="F188" s="13" t="str">
        <f>IF(E188="","",E188+tblTally!AZ186)</f>
        <v/>
      </c>
      <c r="G188" s="18" t="str">
        <f>IF(tblTally!E186="","",tblTally!E186/100)</f>
        <v/>
      </c>
      <c r="H188" s="18" t="str">
        <f t="shared" si="13"/>
        <v/>
      </c>
      <c r="I188" s="18" t="e">
        <f>ModelParameters!Intercept+ModelParameters!STHoffset+((B188-ModelParameters!MeanFlow)/ModelParameters!SDFlow)*ModelParameters!FlowSlope+((D188-ModelParameters!MeanDiversion)/ModelParameters!SDDiversion)*ModelParameters!DiversionSlope</f>
        <v>#VALUE!</v>
      </c>
      <c r="J188" s="18" t="e">
        <f t="shared" si="14"/>
        <v>#VALUE!</v>
      </c>
      <c r="K188" s="21" t="e">
        <f t="shared" si="15"/>
        <v>#VALUE!</v>
      </c>
      <c r="L188" s="13" t="str">
        <f t="shared" si="16"/>
        <v/>
      </c>
    </row>
    <row r="189" spans="1:12" ht="14.25" x14ac:dyDescent="0.45">
      <c r="A189" s="17" t="str">
        <f>IF(tblTally!B187="","",tblTally!B187)</f>
        <v/>
      </c>
      <c r="B189" s="13" t="str">
        <f>IF(tblTally!B187="","",tblTally!C187+tblTally!D187)</f>
        <v/>
      </c>
      <c r="C189" s="13" t="str">
        <f>IF(tblTally!C187="","",tblTally!C187)</f>
        <v/>
      </c>
      <c r="D189" s="18" t="str">
        <f t="shared" si="12"/>
        <v/>
      </c>
      <c r="E189" s="13" t="str">
        <f>IF(tblTally!I187=0,"",tblTally!I187+tblTally!AD187)</f>
        <v/>
      </c>
      <c r="F189" s="13" t="str">
        <f>IF(E189="","",E189+tblTally!AZ187)</f>
        <v/>
      </c>
      <c r="G189" s="18" t="str">
        <f>IF(tblTally!E187="","",tblTally!E187/100)</f>
        <v/>
      </c>
      <c r="H189" s="18" t="str">
        <f t="shared" si="13"/>
        <v/>
      </c>
      <c r="I189" s="18" t="e">
        <f>ModelParameters!Intercept+ModelParameters!STHoffset+((B189-ModelParameters!MeanFlow)/ModelParameters!SDFlow)*ModelParameters!FlowSlope+((D189-ModelParameters!MeanDiversion)/ModelParameters!SDDiversion)*ModelParameters!DiversionSlope</f>
        <v>#VALUE!</v>
      </c>
      <c r="J189" s="18" t="e">
        <f t="shared" si="14"/>
        <v>#VALUE!</v>
      </c>
      <c r="K189" s="21" t="e">
        <f t="shared" si="15"/>
        <v>#VALUE!</v>
      </c>
      <c r="L189" s="13" t="str">
        <f t="shared" si="16"/>
        <v/>
      </c>
    </row>
    <row r="190" spans="1:12" ht="14.25" x14ac:dyDescent="0.45">
      <c r="A190" s="17" t="str">
        <f>IF(tblTally!B188="","",tblTally!B188)</f>
        <v/>
      </c>
      <c r="B190" s="13" t="str">
        <f>IF(tblTally!B188="","",tblTally!C188+tblTally!D188)</f>
        <v/>
      </c>
      <c r="C190" s="13" t="str">
        <f>IF(tblTally!C188="","",tblTally!C188)</f>
        <v/>
      </c>
      <c r="D190" s="18" t="str">
        <f t="shared" si="12"/>
        <v/>
      </c>
      <c r="E190" s="13" t="str">
        <f>IF(tblTally!I188=0,"",tblTally!I188+tblTally!AD188)</f>
        <v/>
      </c>
      <c r="F190" s="13" t="str">
        <f>IF(E190="","",E190+tblTally!AZ188)</f>
        <v/>
      </c>
      <c r="G190" s="18" t="str">
        <f>IF(tblTally!E188="","",tblTally!E188/100)</f>
        <v/>
      </c>
      <c r="H190" s="18" t="str">
        <f t="shared" si="13"/>
        <v/>
      </c>
      <c r="I190" s="18" t="e">
        <f>ModelParameters!Intercept+ModelParameters!STHoffset+((B190-ModelParameters!MeanFlow)/ModelParameters!SDFlow)*ModelParameters!FlowSlope+((D190-ModelParameters!MeanDiversion)/ModelParameters!SDDiversion)*ModelParameters!DiversionSlope</f>
        <v>#VALUE!</v>
      </c>
      <c r="J190" s="18" t="e">
        <f t="shared" si="14"/>
        <v>#VALUE!</v>
      </c>
      <c r="K190" s="21" t="e">
        <f t="shared" si="15"/>
        <v>#VALUE!</v>
      </c>
      <c r="L190" s="13" t="str">
        <f t="shared" si="16"/>
        <v/>
      </c>
    </row>
    <row r="191" spans="1:12" ht="14.25" x14ac:dyDescent="0.45">
      <c r="A191" s="17" t="str">
        <f>IF(tblTally!B189="","",tblTally!B189)</f>
        <v/>
      </c>
      <c r="B191" s="13" t="str">
        <f>IF(tblTally!B189="","",tblTally!C189+tblTally!D189)</f>
        <v/>
      </c>
      <c r="C191" s="13" t="str">
        <f>IF(tblTally!C189="","",tblTally!C189)</f>
        <v/>
      </c>
      <c r="D191" s="18" t="str">
        <f t="shared" si="12"/>
        <v/>
      </c>
      <c r="E191" s="13" t="str">
        <f>IF(tblTally!I189=0,"",tblTally!I189+tblTally!AD189)</f>
        <v/>
      </c>
      <c r="F191" s="13" t="str">
        <f>IF(E191="","",E191+tblTally!AZ189)</f>
        <v/>
      </c>
      <c r="G191" s="18" t="str">
        <f>IF(tblTally!E189="","",tblTally!E189/100)</f>
        <v/>
      </c>
      <c r="H191" s="18" t="str">
        <f t="shared" si="13"/>
        <v/>
      </c>
      <c r="I191" s="18" t="e">
        <f>ModelParameters!Intercept+ModelParameters!STHoffset+((B191-ModelParameters!MeanFlow)/ModelParameters!SDFlow)*ModelParameters!FlowSlope+((D191-ModelParameters!MeanDiversion)/ModelParameters!SDDiversion)*ModelParameters!DiversionSlope</f>
        <v>#VALUE!</v>
      </c>
      <c r="J191" s="18" t="e">
        <f t="shared" si="14"/>
        <v>#VALUE!</v>
      </c>
      <c r="K191" s="21" t="e">
        <f t="shared" si="15"/>
        <v>#VALUE!</v>
      </c>
      <c r="L191" s="13" t="str">
        <f t="shared" si="16"/>
        <v/>
      </c>
    </row>
    <row r="192" spans="1:12" ht="14.25" x14ac:dyDescent="0.45">
      <c r="A192" s="17" t="str">
        <f>IF(tblTally!B190="","",tblTally!B190)</f>
        <v/>
      </c>
      <c r="B192" s="13" t="str">
        <f>IF(tblTally!B190="","",tblTally!C190+tblTally!D190)</f>
        <v/>
      </c>
      <c r="C192" s="13" t="str">
        <f>IF(tblTally!C190="","",tblTally!C190)</f>
        <v/>
      </c>
      <c r="D192" s="18" t="str">
        <f t="shared" si="12"/>
        <v/>
      </c>
      <c r="E192" s="13" t="str">
        <f>IF(tblTally!I190=0,"",tblTally!I190+tblTally!AD190)</f>
        <v/>
      </c>
      <c r="F192" s="13" t="str">
        <f>IF(E192="","",E192+tblTally!AZ190)</f>
        <v/>
      </c>
      <c r="G192" s="18" t="str">
        <f>IF(tblTally!E190="","",tblTally!E190/100)</f>
        <v/>
      </c>
      <c r="H192" s="18" t="str">
        <f t="shared" si="13"/>
        <v/>
      </c>
      <c r="I192" s="18" t="e">
        <f>ModelParameters!Intercept+ModelParameters!STHoffset+((B192-ModelParameters!MeanFlow)/ModelParameters!SDFlow)*ModelParameters!FlowSlope+((D192-ModelParameters!MeanDiversion)/ModelParameters!SDDiversion)*ModelParameters!DiversionSlope</f>
        <v>#VALUE!</v>
      </c>
      <c r="J192" s="18" t="e">
        <f t="shared" si="14"/>
        <v>#VALUE!</v>
      </c>
      <c r="K192" s="21" t="e">
        <f t="shared" si="15"/>
        <v>#VALUE!</v>
      </c>
      <c r="L192" s="13" t="str">
        <f t="shared" si="16"/>
        <v/>
      </c>
    </row>
    <row r="193" spans="1:12" ht="14.25" x14ac:dyDescent="0.45">
      <c r="A193" s="17" t="str">
        <f>IF(tblTally!B191="","",tblTally!B191)</f>
        <v/>
      </c>
      <c r="B193" s="13" t="str">
        <f>IF(tblTally!B191="","",tblTally!C191+tblTally!D191)</f>
        <v/>
      </c>
      <c r="C193" s="13" t="str">
        <f>IF(tblTally!C191="","",tblTally!C191)</f>
        <v/>
      </c>
      <c r="D193" s="18" t="str">
        <f t="shared" si="12"/>
        <v/>
      </c>
      <c r="E193" s="13" t="str">
        <f>IF(tblTally!I191=0,"",tblTally!I191+tblTally!AD191)</f>
        <v/>
      </c>
      <c r="F193" s="13" t="str">
        <f>IF(E193="","",E193+tblTally!AZ191)</f>
        <v/>
      </c>
      <c r="G193" s="18" t="str">
        <f>IF(tblTally!E191="","",tblTally!E191/100)</f>
        <v/>
      </c>
      <c r="H193" s="18" t="str">
        <f t="shared" si="13"/>
        <v/>
      </c>
      <c r="I193" s="18" t="e">
        <f>ModelParameters!Intercept+ModelParameters!STHoffset+((B193-ModelParameters!MeanFlow)/ModelParameters!SDFlow)*ModelParameters!FlowSlope+((D193-ModelParameters!MeanDiversion)/ModelParameters!SDDiversion)*ModelParameters!DiversionSlope</f>
        <v>#VALUE!</v>
      </c>
      <c r="J193" s="18" t="e">
        <f t="shared" si="14"/>
        <v>#VALUE!</v>
      </c>
      <c r="K193" s="21" t="e">
        <f t="shared" si="15"/>
        <v>#VALUE!</v>
      </c>
      <c r="L193" s="13" t="str">
        <f t="shared" si="16"/>
        <v/>
      </c>
    </row>
    <row r="194" spans="1:12" ht="14.25" x14ac:dyDescent="0.45">
      <c r="A194" s="17" t="str">
        <f>IF(tblTally!B192="","",tblTally!B192)</f>
        <v/>
      </c>
      <c r="B194" s="13" t="str">
        <f>IF(tblTally!B192="","",tblTally!C192+tblTally!D192)</f>
        <v/>
      </c>
      <c r="C194" s="13" t="str">
        <f>IF(tblTally!C192="","",tblTally!C192)</f>
        <v/>
      </c>
      <c r="D194" s="18" t="str">
        <f t="shared" si="12"/>
        <v/>
      </c>
      <c r="E194" s="13" t="str">
        <f>IF(tblTally!I192=0,"",tblTally!I192+tblTally!AD192)</f>
        <v/>
      </c>
      <c r="F194" s="13" t="str">
        <f>IF(E194="","",E194+tblTally!AZ192)</f>
        <v/>
      </c>
      <c r="G194" s="18" t="str">
        <f>IF(tblTally!E192="","",tblTally!E192/100)</f>
        <v/>
      </c>
      <c r="H194" s="18" t="str">
        <f t="shared" si="13"/>
        <v/>
      </c>
      <c r="I194" s="18" t="e">
        <f>ModelParameters!Intercept+ModelParameters!STHoffset+((B194-ModelParameters!MeanFlow)/ModelParameters!SDFlow)*ModelParameters!FlowSlope+((D194-ModelParameters!MeanDiversion)/ModelParameters!SDDiversion)*ModelParameters!DiversionSlope</f>
        <v>#VALUE!</v>
      </c>
      <c r="J194" s="18" t="e">
        <f t="shared" si="14"/>
        <v>#VALUE!</v>
      </c>
      <c r="K194" s="21" t="e">
        <f t="shared" si="15"/>
        <v>#VALUE!</v>
      </c>
      <c r="L194" s="13" t="str">
        <f t="shared" si="16"/>
        <v/>
      </c>
    </row>
    <row r="195" spans="1:12" ht="14.25" x14ac:dyDescent="0.45">
      <c r="A195" s="17" t="str">
        <f>IF(tblTally!B193="","",tblTally!B193)</f>
        <v/>
      </c>
      <c r="B195" s="13" t="str">
        <f>IF(tblTally!B193="","",tblTally!C193+tblTally!D193)</f>
        <v/>
      </c>
      <c r="C195" s="13" t="str">
        <f>IF(tblTally!C193="","",tblTally!C193)</f>
        <v/>
      </c>
      <c r="D195" s="18" t="str">
        <f t="shared" si="12"/>
        <v/>
      </c>
      <c r="E195" s="13" t="str">
        <f>IF(tblTally!I193=0,"",tblTally!I193+tblTally!AD193)</f>
        <v/>
      </c>
      <c r="F195" s="13" t="str">
        <f>IF(E195="","",E195+tblTally!AZ193)</f>
        <v/>
      </c>
      <c r="G195" s="18" t="str">
        <f>IF(tblTally!E193="","",tblTally!E193/100)</f>
        <v/>
      </c>
      <c r="H195" s="18" t="str">
        <f t="shared" si="13"/>
        <v/>
      </c>
      <c r="I195" s="18" t="e">
        <f>ModelParameters!Intercept+ModelParameters!STHoffset+((B195-ModelParameters!MeanFlow)/ModelParameters!SDFlow)*ModelParameters!FlowSlope+((D195-ModelParameters!MeanDiversion)/ModelParameters!SDDiversion)*ModelParameters!DiversionSlope</f>
        <v>#VALUE!</v>
      </c>
      <c r="J195" s="18" t="e">
        <f t="shared" si="14"/>
        <v>#VALUE!</v>
      </c>
      <c r="K195" s="21" t="e">
        <f t="shared" si="15"/>
        <v>#VALUE!</v>
      </c>
      <c r="L195" s="13" t="str">
        <f t="shared" si="16"/>
        <v/>
      </c>
    </row>
    <row r="196" spans="1:12" ht="14.25" x14ac:dyDescent="0.45">
      <c r="A196" s="17" t="str">
        <f>IF(tblTally!B194="","",tblTally!B194)</f>
        <v/>
      </c>
      <c r="B196" s="13" t="str">
        <f>IF(tblTally!B194="","",tblTally!C194+tblTally!D194)</f>
        <v/>
      </c>
      <c r="C196" s="13" t="str">
        <f>IF(tblTally!C194="","",tblTally!C194)</f>
        <v/>
      </c>
      <c r="D196" s="18" t="str">
        <f t="shared" si="12"/>
        <v/>
      </c>
      <c r="E196" s="13" t="str">
        <f>IF(tblTally!I194=0,"",tblTally!I194+tblTally!AD194)</f>
        <v/>
      </c>
      <c r="F196" s="13" t="str">
        <f>IF(E196="","",E196+tblTally!AZ194)</f>
        <v/>
      </c>
      <c r="G196" s="18" t="str">
        <f>IF(tblTally!E194="","",tblTally!E194/100)</f>
        <v/>
      </c>
      <c r="H196" s="18" t="str">
        <f t="shared" si="13"/>
        <v/>
      </c>
      <c r="I196" s="18" t="e">
        <f>ModelParameters!Intercept+ModelParameters!STHoffset+((B196-ModelParameters!MeanFlow)/ModelParameters!SDFlow)*ModelParameters!FlowSlope+((D196-ModelParameters!MeanDiversion)/ModelParameters!SDDiversion)*ModelParameters!DiversionSlope</f>
        <v>#VALUE!</v>
      </c>
      <c r="J196" s="18" t="e">
        <f t="shared" si="14"/>
        <v>#VALUE!</v>
      </c>
      <c r="K196" s="21" t="e">
        <f t="shared" si="15"/>
        <v>#VALUE!</v>
      </c>
      <c r="L196" s="13" t="str">
        <f t="shared" si="16"/>
        <v/>
      </c>
    </row>
    <row r="197" spans="1:12" ht="14.25" x14ac:dyDescent="0.45">
      <c r="A197" s="17" t="str">
        <f>IF(tblTally!B195="","",tblTally!B195)</f>
        <v/>
      </c>
      <c r="B197" s="13" t="str">
        <f>IF(tblTally!B195="","",tblTally!C195+tblTally!D195)</f>
        <v/>
      </c>
      <c r="C197" s="13" t="str">
        <f>IF(tblTally!C195="","",tblTally!C195)</f>
        <v/>
      </c>
      <c r="D197" s="18" t="str">
        <f t="shared" ref="D197:D198" si="17">IF(C197="","",C197/B197)</f>
        <v/>
      </c>
      <c r="E197" s="13" t="str">
        <f>IF(tblTally!I195=0,"",tblTally!I195+tblTally!AD195)</f>
        <v/>
      </c>
      <c r="F197" s="13" t="str">
        <f>IF(E197="","",E197+tblTally!AZ195)</f>
        <v/>
      </c>
      <c r="G197" s="18" t="str">
        <f>IF(tblTally!E195="","",tblTally!E195/100)</f>
        <v/>
      </c>
      <c r="H197" s="18" t="str">
        <f t="shared" ref="H197:H198" si="18">IF(G197="","",G197)</f>
        <v/>
      </c>
      <c r="I197" s="18" t="e">
        <f>ModelParameters!Intercept+ModelParameters!STHoffset+((B197-ModelParameters!MeanFlow)/ModelParameters!SDFlow)*ModelParameters!FlowSlope+((D197-ModelParameters!MeanDiversion)/ModelParameters!SDDiversion)*ModelParameters!DiversionSlope</f>
        <v>#VALUE!</v>
      </c>
      <c r="J197" s="18" t="e">
        <f t="shared" ref="J197:J198" si="19">IF(D197=0,0,EXP(I197)/(1+EXP(I197)))</f>
        <v>#VALUE!</v>
      </c>
      <c r="K197" s="21" t="e">
        <f t="shared" ref="K197:K198" si="20">1/(1+EXP(-(CSurvB011+CSurvB111*(A197 -DATEVALUE("1/1/"&amp;TEXT(A197,"yy"))+1)+CSurvB211*(C197+132))))*SurvHeadgateSpCk</f>
        <v>#VALUE!</v>
      </c>
      <c r="L197" s="13" t="str">
        <f t="shared" ref="L197:L198" si="21">IF(F197="","",ROUND(F197/H197/K197/J197,0))</f>
        <v/>
      </c>
    </row>
    <row r="198" spans="1:12" ht="14.25" x14ac:dyDescent="0.45">
      <c r="A198" s="17" t="str">
        <f>IF(tblTally!B196="","",tblTally!B196)</f>
        <v/>
      </c>
      <c r="B198" s="13" t="str">
        <f>IF(tblTally!B196="","",tblTally!C196+tblTally!D196)</f>
        <v/>
      </c>
      <c r="C198" s="13" t="str">
        <f>IF(tblTally!C196="","",tblTally!C196)</f>
        <v/>
      </c>
      <c r="D198" s="18" t="str">
        <f t="shared" si="17"/>
        <v/>
      </c>
      <c r="E198" s="13" t="str">
        <f>IF(tblTally!I196=0,"",tblTally!I196+tblTally!AD196)</f>
        <v/>
      </c>
      <c r="F198" s="13" t="str">
        <f>IF(E198="","",E198+tblTally!AZ196)</f>
        <v/>
      </c>
      <c r="G198" s="18" t="str">
        <f>IF(tblTally!E196="","",tblTally!E196/100)</f>
        <v/>
      </c>
      <c r="H198" s="18" t="str">
        <f t="shared" si="18"/>
        <v/>
      </c>
      <c r="I198" s="18" t="e">
        <f>ModelParameters!Intercept+ModelParameters!STHoffset+((B198-ModelParameters!MeanFlow)/ModelParameters!SDFlow)*ModelParameters!FlowSlope+((D198-ModelParameters!MeanDiversion)/ModelParameters!SDDiversion)*ModelParameters!DiversionSlope</f>
        <v>#VALUE!</v>
      </c>
      <c r="J198" s="18" t="e">
        <f t="shared" si="19"/>
        <v>#VALUE!</v>
      </c>
      <c r="K198" s="21" t="e">
        <f t="shared" si="20"/>
        <v>#VALUE!</v>
      </c>
      <c r="L198" s="13" t="str">
        <f t="shared" si="21"/>
        <v/>
      </c>
    </row>
    <row r="199" spans="1:12" ht="14.25" x14ac:dyDescent="0.45">
      <c r="A199" s="17"/>
      <c r="B199" s="13"/>
      <c r="C199" s="13"/>
      <c r="D199" s="18"/>
      <c r="E199" s="13"/>
      <c r="F199" s="13"/>
      <c r="G199" s="18"/>
      <c r="H199" s="18"/>
      <c r="I199" s="18"/>
      <c r="J199" s="18"/>
      <c r="K199" s="21"/>
      <c r="L199" s="13"/>
    </row>
    <row r="200" spans="1:12" ht="14.25" x14ac:dyDescent="0.45">
      <c r="A200" s="17"/>
      <c r="B200" s="13"/>
      <c r="C200" s="13"/>
      <c r="D200" s="18"/>
      <c r="E200" s="13"/>
      <c r="F200" s="13"/>
      <c r="G200" s="18"/>
      <c r="H200" s="18"/>
      <c r="I200" s="18"/>
      <c r="J200" s="18"/>
      <c r="K200" s="21"/>
      <c r="L200" s="13"/>
    </row>
    <row r="201" spans="1:12" ht="14.25" x14ac:dyDescent="0.45">
      <c r="A201" s="17"/>
      <c r="B201" s="13"/>
      <c r="C201" s="13"/>
      <c r="D201" s="18"/>
      <c r="E201" s="13"/>
      <c r="F201" s="13"/>
      <c r="G201" s="18"/>
      <c r="H201" s="18"/>
      <c r="I201" s="18"/>
      <c r="J201" s="18"/>
      <c r="K201" s="21"/>
      <c r="L201" s="13"/>
    </row>
    <row r="202" spans="1:12" ht="14.25" x14ac:dyDescent="0.45">
      <c r="A202" s="17"/>
      <c r="B202" s="13"/>
      <c r="C202" s="13"/>
      <c r="D202" s="18"/>
      <c r="E202" s="13"/>
      <c r="F202" s="13"/>
      <c r="G202" s="18"/>
      <c r="H202" s="18"/>
      <c r="I202" s="18"/>
      <c r="J202" s="18"/>
      <c r="K202" s="21"/>
      <c r="L202" s="13"/>
    </row>
    <row r="203" spans="1:12" ht="14.25" x14ac:dyDescent="0.45">
      <c r="A203" s="17"/>
      <c r="B203" s="13"/>
      <c r="C203" s="13"/>
      <c r="D203" s="18"/>
      <c r="E203" s="13"/>
      <c r="F203" s="13"/>
      <c r="G203" s="18"/>
      <c r="H203" s="18"/>
      <c r="I203" s="18"/>
      <c r="J203" s="18"/>
      <c r="K203" s="21"/>
      <c r="L203" s="13"/>
    </row>
    <row r="204" spans="1:12" ht="14.25" x14ac:dyDescent="0.45">
      <c r="A204" s="17"/>
      <c r="B204" s="13"/>
      <c r="C204" s="13"/>
      <c r="D204" s="18"/>
      <c r="E204" s="13"/>
      <c r="F204" s="13"/>
      <c r="G204" s="18"/>
      <c r="H204" s="18"/>
      <c r="I204" s="18"/>
      <c r="J204" s="18"/>
      <c r="K204" s="21"/>
      <c r="L204" s="13"/>
    </row>
    <row r="205" spans="1:12" ht="14.25" x14ac:dyDescent="0.45">
      <c r="A205" s="17"/>
      <c r="B205" s="13"/>
      <c r="C205" s="13"/>
      <c r="D205" s="18"/>
      <c r="E205" s="13"/>
      <c r="F205" s="13"/>
      <c r="G205" s="18"/>
      <c r="H205" s="18"/>
      <c r="I205" s="18"/>
      <c r="J205" s="18"/>
      <c r="K205" s="21"/>
      <c r="L205" s="13"/>
    </row>
    <row r="206" spans="1:12" ht="14.25" x14ac:dyDescent="0.45">
      <c r="A206" s="17"/>
      <c r="B206" s="13"/>
      <c r="C206" s="13"/>
      <c r="D206" s="18"/>
      <c r="E206" s="13"/>
      <c r="F206" s="13"/>
      <c r="G206" s="18"/>
      <c r="H206" s="18"/>
      <c r="I206" s="18"/>
      <c r="J206" s="18"/>
      <c r="K206" s="21"/>
      <c r="L206" s="13"/>
    </row>
    <row r="207" spans="1:12" ht="14.25" x14ac:dyDescent="0.45">
      <c r="A207" s="17"/>
      <c r="B207" s="13"/>
      <c r="C207" s="13"/>
      <c r="D207" s="18"/>
      <c r="E207" s="13"/>
      <c r="F207" s="13"/>
      <c r="G207" s="18"/>
      <c r="H207" s="18"/>
      <c r="I207" s="18"/>
      <c r="J207" s="18"/>
      <c r="K207" s="21"/>
      <c r="L207" s="13"/>
    </row>
    <row r="208" spans="1:12" ht="14.25" x14ac:dyDescent="0.45">
      <c r="A208" s="17"/>
      <c r="B208" s="13"/>
      <c r="C208" s="13"/>
      <c r="D208" s="18"/>
      <c r="E208" s="13"/>
      <c r="F208" s="13"/>
      <c r="G208" s="18"/>
      <c r="H208" s="18"/>
      <c r="I208" s="18"/>
      <c r="J208" s="18"/>
      <c r="K208" s="21"/>
      <c r="L208" s="13"/>
    </row>
    <row r="209" spans="1:12" ht="14.25" x14ac:dyDescent="0.45">
      <c r="A209" s="17"/>
      <c r="B209" s="13"/>
      <c r="C209" s="13"/>
      <c r="D209" s="18"/>
      <c r="E209" s="13"/>
      <c r="F209" s="13"/>
      <c r="G209" s="18"/>
      <c r="H209" s="18"/>
      <c r="I209" s="18"/>
      <c r="J209" s="18"/>
      <c r="K209" s="21"/>
      <c r="L209" s="13"/>
    </row>
    <row r="210" spans="1:12" ht="14.25" x14ac:dyDescent="0.45">
      <c r="A210" s="17"/>
      <c r="B210" s="13"/>
      <c r="C210" s="13"/>
      <c r="D210" s="18"/>
      <c r="E210" s="13"/>
      <c r="F210" s="13"/>
      <c r="G210" s="18"/>
      <c r="H210" s="18"/>
      <c r="I210" s="18"/>
      <c r="J210" s="18"/>
      <c r="K210" s="21"/>
      <c r="L210" s="13"/>
    </row>
    <row r="211" spans="1:12" ht="14.25" x14ac:dyDescent="0.45">
      <c r="A211" s="17"/>
      <c r="B211" s="13"/>
      <c r="C211" s="13"/>
      <c r="D211" s="18"/>
      <c r="E211" s="13"/>
      <c r="F211" s="13"/>
      <c r="G211" s="18"/>
      <c r="H211" s="18"/>
      <c r="I211" s="18"/>
      <c r="J211" s="18"/>
      <c r="K211" s="21"/>
      <c r="L211" s="13"/>
    </row>
    <row r="212" spans="1:12" ht="14.25" x14ac:dyDescent="0.45">
      <c r="A212" s="17"/>
      <c r="B212" s="13"/>
      <c r="C212" s="13"/>
      <c r="D212" s="18"/>
      <c r="E212" s="13"/>
      <c r="F212" s="13"/>
      <c r="G212" s="18"/>
      <c r="H212" s="18"/>
      <c r="I212" s="18"/>
      <c r="J212" s="18"/>
      <c r="K212" s="21"/>
      <c r="L212" s="13"/>
    </row>
    <row r="213" spans="1:12" ht="14.25" x14ac:dyDescent="0.45">
      <c r="A213" s="17"/>
      <c r="B213" s="13"/>
      <c r="C213" s="13"/>
      <c r="D213" s="18"/>
      <c r="E213" s="13"/>
      <c r="F213" s="13"/>
      <c r="G213" s="18"/>
      <c r="H213" s="18"/>
      <c r="I213" s="18"/>
      <c r="J213" s="18"/>
      <c r="K213" s="21"/>
      <c r="L213" s="13"/>
    </row>
    <row r="214" spans="1:12" ht="14.25" x14ac:dyDescent="0.45">
      <c r="A214" s="17"/>
      <c r="B214" s="13"/>
      <c r="C214" s="13"/>
      <c r="D214" s="18"/>
      <c r="E214" s="13"/>
      <c r="F214" s="13"/>
      <c r="G214" s="18"/>
      <c r="H214" s="18"/>
      <c r="I214" s="18"/>
      <c r="J214" s="18"/>
      <c r="K214" s="21"/>
      <c r="L214" s="13"/>
    </row>
    <row r="215" spans="1:12" ht="14.25" x14ac:dyDescent="0.45">
      <c r="A215" s="17"/>
      <c r="B215" s="13"/>
      <c r="C215" s="13"/>
      <c r="D215" s="18"/>
      <c r="E215" s="13"/>
      <c r="F215" s="13"/>
      <c r="G215" s="18"/>
      <c r="H215" s="18"/>
      <c r="I215" s="18"/>
      <c r="J215" s="18"/>
      <c r="K215" s="21"/>
      <c r="L215" s="13"/>
    </row>
    <row r="216" spans="1:12" ht="14.25" x14ac:dyDescent="0.45">
      <c r="A216" s="17"/>
      <c r="B216" s="13"/>
      <c r="C216" s="13"/>
      <c r="D216" s="18"/>
      <c r="E216" s="13"/>
      <c r="F216" s="13"/>
      <c r="G216" s="18"/>
      <c r="H216" s="18"/>
      <c r="I216" s="18"/>
      <c r="J216" s="18"/>
      <c r="K216" s="21"/>
      <c r="L216" s="13"/>
    </row>
    <row r="217" spans="1:12" ht="14.25" x14ac:dyDescent="0.45">
      <c r="A217" s="17"/>
      <c r="B217" s="13"/>
      <c r="C217" s="13"/>
      <c r="D217" s="18"/>
      <c r="E217" s="13"/>
      <c r="F217" s="13"/>
      <c r="G217" s="18"/>
      <c r="H217" s="18"/>
      <c r="I217" s="18"/>
      <c r="J217" s="18"/>
      <c r="K217" s="21"/>
      <c r="L217" s="13"/>
    </row>
    <row r="218" spans="1:12" ht="14.25" x14ac:dyDescent="0.45">
      <c r="A218" s="17"/>
      <c r="B218" s="13"/>
      <c r="C218" s="13"/>
      <c r="D218" s="18"/>
      <c r="E218" s="13"/>
      <c r="F218" s="13"/>
      <c r="G218" s="18"/>
      <c r="H218" s="18"/>
      <c r="I218" s="18"/>
      <c r="J218" s="18"/>
      <c r="K218" s="21"/>
      <c r="L218" s="13"/>
    </row>
    <row r="219" spans="1:12" ht="14.25" x14ac:dyDescent="0.45">
      <c r="A219" s="17"/>
      <c r="B219" s="13"/>
      <c r="C219" s="13"/>
      <c r="D219" s="18"/>
      <c r="E219" s="13"/>
      <c r="F219" s="13"/>
      <c r="G219" s="18"/>
      <c r="H219" s="18"/>
      <c r="I219" s="18"/>
      <c r="J219" s="18"/>
      <c r="K219" s="21"/>
      <c r="L219" s="13"/>
    </row>
    <row r="220" spans="1:12" ht="14.25" x14ac:dyDescent="0.45">
      <c r="A220" s="17"/>
      <c r="B220" s="13"/>
      <c r="C220" s="13"/>
      <c r="D220" s="18"/>
      <c r="E220" s="13"/>
      <c r="F220" s="13"/>
      <c r="G220" s="18"/>
      <c r="H220" s="18"/>
      <c r="I220" s="18"/>
      <c r="J220" s="18"/>
      <c r="K220" s="21"/>
      <c r="L220" s="13"/>
    </row>
    <row r="221" spans="1:12" ht="14.25" x14ac:dyDescent="0.45">
      <c r="A221" s="17"/>
      <c r="B221" s="13"/>
      <c r="C221" s="13"/>
      <c r="D221" s="18"/>
      <c r="E221" s="13"/>
      <c r="F221" s="13"/>
      <c r="G221" s="18"/>
      <c r="H221" s="18"/>
      <c r="I221" s="18"/>
      <c r="J221" s="18"/>
      <c r="K221" s="21"/>
      <c r="L221" s="13"/>
    </row>
    <row r="222" spans="1:12" ht="14.25" x14ac:dyDescent="0.45">
      <c r="A222" s="17"/>
      <c r="B222" s="13"/>
      <c r="C222" s="13"/>
      <c r="D222" s="18"/>
      <c r="E222" s="13"/>
      <c r="F222" s="13"/>
      <c r="G222" s="18"/>
      <c r="H222" s="18"/>
      <c r="I222" s="18"/>
      <c r="J222" s="18"/>
      <c r="K222" s="21"/>
      <c r="L222" s="13"/>
    </row>
    <row r="223" spans="1:12" ht="14.25" x14ac:dyDescent="0.45">
      <c r="A223" s="17"/>
      <c r="B223" s="13"/>
      <c r="C223" s="13"/>
      <c r="D223" s="18"/>
      <c r="E223" s="13"/>
      <c r="F223" s="13"/>
      <c r="G223" s="18"/>
      <c r="H223" s="18"/>
      <c r="I223" s="18"/>
      <c r="J223" s="18"/>
      <c r="K223" s="21"/>
      <c r="L223" s="13"/>
    </row>
    <row r="224" spans="1:12" ht="14.25" x14ac:dyDescent="0.45">
      <c r="A224" s="17"/>
      <c r="B224" s="13"/>
      <c r="C224" s="13"/>
      <c r="D224" s="18"/>
      <c r="E224" s="13"/>
      <c r="F224" s="13"/>
      <c r="G224" s="18"/>
      <c r="H224" s="18"/>
      <c r="I224" s="18"/>
      <c r="J224" s="18"/>
      <c r="K224" s="21"/>
      <c r="L224" s="13"/>
    </row>
    <row r="225" spans="1:12" ht="14.25" x14ac:dyDescent="0.45">
      <c r="A225" s="17"/>
      <c r="B225" s="13"/>
      <c r="C225" s="13"/>
      <c r="D225" s="18"/>
      <c r="E225" s="13"/>
      <c r="F225" s="13"/>
      <c r="G225" s="18"/>
      <c r="H225" s="18"/>
      <c r="I225" s="18"/>
      <c r="J225" s="18"/>
      <c r="K225" s="21"/>
      <c r="L225" s="13"/>
    </row>
    <row r="226" spans="1:12" ht="14.25" x14ac:dyDescent="0.45">
      <c r="A226" s="17"/>
      <c r="B226" s="13"/>
      <c r="C226" s="13"/>
      <c r="D226" s="18"/>
      <c r="E226" s="13"/>
      <c r="F226" s="13"/>
      <c r="G226" s="18"/>
      <c r="H226" s="18"/>
      <c r="I226" s="18"/>
      <c r="J226" s="18"/>
      <c r="K226" s="21"/>
      <c r="L226" s="13"/>
    </row>
    <row r="227" spans="1:12" ht="14.25" x14ac:dyDescent="0.45">
      <c r="A227" s="17"/>
      <c r="B227" s="13"/>
      <c r="C227" s="13"/>
      <c r="D227" s="18"/>
      <c r="E227" s="13"/>
      <c r="F227" s="13"/>
      <c r="G227" s="18"/>
      <c r="H227" s="18"/>
      <c r="I227" s="18"/>
      <c r="J227" s="18"/>
      <c r="K227" s="21"/>
      <c r="L227" s="13"/>
    </row>
    <row r="228" spans="1:12" ht="14.25" x14ac:dyDescent="0.45">
      <c r="A228" s="17"/>
      <c r="B228" s="13"/>
      <c r="C228" s="13"/>
      <c r="D228" s="18"/>
      <c r="E228" s="13"/>
      <c r="F228" s="13"/>
      <c r="G228" s="18"/>
      <c r="H228" s="18"/>
      <c r="I228" s="18"/>
      <c r="J228" s="18"/>
      <c r="K228" s="21"/>
      <c r="L228" s="13"/>
    </row>
    <row r="229" spans="1:12" ht="14.25" x14ac:dyDescent="0.45">
      <c r="A229" s="17"/>
      <c r="B229" s="13"/>
      <c r="C229" s="13"/>
      <c r="D229" s="18"/>
      <c r="E229" s="13"/>
      <c r="F229" s="13"/>
      <c r="G229" s="18"/>
      <c r="H229" s="18"/>
      <c r="I229" s="18"/>
      <c r="J229" s="18"/>
      <c r="K229" s="21"/>
      <c r="L229" s="13"/>
    </row>
    <row r="230" spans="1:12" ht="14.25" x14ac:dyDescent="0.45">
      <c r="A230" s="17"/>
      <c r="B230" s="13"/>
      <c r="C230" s="13"/>
      <c r="D230" s="18"/>
      <c r="E230" s="13"/>
      <c r="F230" s="13"/>
      <c r="G230" s="18"/>
      <c r="H230" s="18"/>
      <c r="I230" s="18"/>
      <c r="J230" s="18"/>
      <c r="K230" s="21"/>
      <c r="L230" s="13"/>
    </row>
    <row r="231" spans="1:12" ht="14.25" x14ac:dyDescent="0.45">
      <c r="A231" s="17"/>
      <c r="B231" s="13"/>
      <c r="C231" s="13"/>
      <c r="D231" s="18"/>
      <c r="E231" s="13"/>
      <c r="F231" s="13"/>
      <c r="G231" s="18"/>
      <c r="H231" s="18"/>
      <c r="I231" s="18"/>
      <c r="J231" s="18"/>
      <c r="K231" s="21"/>
      <c r="L231" s="13"/>
    </row>
    <row r="232" spans="1:12" ht="14.25" x14ac:dyDescent="0.45">
      <c r="A232" s="17"/>
      <c r="B232" s="13"/>
      <c r="C232" s="13"/>
      <c r="D232" s="18"/>
      <c r="E232" s="13"/>
      <c r="F232" s="13"/>
      <c r="G232" s="18"/>
      <c r="H232" s="18"/>
      <c r="I232" s="18"/>
      <c r="J232" s="18"/>
      <c r="K232" s="21"/>
      <c r="L232" s="13"/>
    </row>
    <row r="233" spans="1:12" ht="14.25" x14ac:dyDescent="0.45">
      <c r="A233" s="17"/>
      <c r="B233" s="13"/>
      <c r="C233" s="13"/>
      <c r="D233" s="18"/>
      <c r="E233" s="13"/>
      <c r="F233" s="13"/>
      <c r="G233" s="18"/>
      <c r="H233" s="18"/>
      <c r="I233" s="18"/>
      <c r="J233" s="18"/>
      <c r="K233" s="21"/>
      <c r="L233" s="13"/>
    </row>
    <row r="234" spans="1:12" ht="14.25" x14ac:dyDescent="0.45">
      <c r="A234" s="17"/>
      <c r="B234" s="13"/>
      <c r="C234" s="13"/>
      <c r="D234" s="18"/>
      <c r="E234" s="13"/>
      <c r="F234" s="13"/>
      <c r="G234" s="18"/>
      <c r="H234" s="18"/>
      <c r="I234" s="18"/>
      <c r="J234" s="18"/>
      <c r="K234" s="21"/>
      <c r="L234" s="13"/>
    </row>
    <row r="235" spans="1:12" ht="14.25" x14ac:dyDescent="0.45">
      <c r="A235" s="17"/>
      <c r="B235" s="13"/>
      <c r="C235" s="13"/>
      <c r="D235" s="18"/>
      <c r="E235" s="13"/>
      <c r="F235" s="13"/>
      <c r="G235" s="18"/>
      <c r="H235" s="18"/>
      <c r="I235" s="18"/>
      <c r="J235" s="18"/>
      <c r="K235" s="21"/>
      <c r="L235" s="13"/>
    </row>
    <row r="236" spans="1:12" ht="14.25" x14ac:dyDescent="0.45">
      <c r="A236" s="17"/>
      <c r="B236" s="13"/>
      <c r="C236" s="13"/>
      <c r="D236" s="18"/>
      <c r="E236" s="13"/>
      <c r="F236" s="13"/>
      <c r="G236" s="18"/>
      <c r="H236" s="18"/>
      <c r="I236" s="18"/>
      <c r="J236" s="18"/>
      <c r="K236" s="21"/>
      <c r="L236" s="13"/>
    </row>
    <row r="237" spans="1:12" ht="14.25" x14ac:dyDescent="0.45">
      <c r="A237" s="17"/>
      <c r="B237" s="13"/>
      <c r="C237" s="13"/>
      <c r="D237" s="18"/>
      <c r="E237" s="13"/>
      <c r="F237" s="13"/>
      <c r="G237" s="18"/>
      <c r="H237" s="18"/>
      <c r="I237" s="18"/>
      <c r="J237" s="18"/>
      <c r="K237" s="21"/>
      <c r="L237" s="13"/>
    </row>
    <row r="238" spans="1:12" ht="14.25" x14ac:dyDescent="0.45">
      <c r="A238" s="17"/>
      <c r="B238" s="13"/>
      <c r="C238" s="13"/>
      <c r="D238" s="18"/>
      <c r="E238" s="13"/>
      <c r="F238" s="13"/>
      <c r="G238" s="18"/>
      <c r="H238" s="18"/>
      <c r="I238" s="18"/>
      <c r="J238" s="18"/>
      <c r="K238" s="21"/>
      <c r="L238" s="13"/>
    </row>
    <row r="239" spans="1:12" ht="14.25" x14ac:dyDescent="0.45">
      <c r="A239" s="17"/>
      <c r="B239" s="13"/>
      <c r="C239" s="13"/>
      <c r="D239" s="18"/>
      <c r="E239" s="13"/>
      <c r="F239" s="13"/>
      <c r="G239" s="18"/>
      <c r="H239" s="18"/>
      <c r="I239" s="18"/>
      <c r="J239" s="18"/>
      <c r="K239" s="21"/>
      <c r="L239" s="13"/>
    </row>
    <row r="240" spans="1:12" ht="14.25" x14ac:dyDescent="0.45">
      <c r="A240" s="17"/>
      <c r="B240" s="13"/>
      <c r="C240" s="13"/>
      <c r="D240" s="18"/>
      <c r="E240" s="13"/>
      <c r="F240" s="13"/>
      <c r="G240" s="18"/>
      <c r="H240" s="18"/>
      <c r="I240" s="18"/>
      <c r="J240" s="18"/>
      <c r="K240" s="21"/>
      <c r="L240" s="13"/>
    </row>
    <row r="241" spans="6:11" x14ac:dyDescent="0.35">
      <c r="F241" s="6"/>
      <c r="I241" s="6"/>
      <c r="J241" s="6"/>
      <c r="K241" s="6"/>
    </row>
    <row r="242" spans="6:11" x14ac:dyDescent="0.35">
      <c r="F242" s="6"/>
      <c r="I242" s="6"/>
      <c r="J242" s="6"/>
      <c r="K242" s="6"/>
    </row>
    <row r="243" spans="6:11" x14ac:dyDescent="0.35">
      <c r="F243" s="6"/>
      <c r="I243" s="6"/>
      <c r="J243" s="6"/>
      <c r="K243" s="6"/>
    </row>
    <row r="244" spans="6:11" x14ac:dyDescent="0.35">
      <c r="F244" s="6"/>
      <c r="I244" s="6"/>
      <c r="J244" s="6"/>
      <c r="K244" s="6"/>
    </row>
    <row r="245" spans="6:11" x14ac:dyDescent="0.35">
      <c r="F245" s="6"/>
      <c r="I245" s="6"/>
      <c r="J245" s="6"/>
      <c r="K245" s="6"/>
    </row>
    <row r="246" spans="6:11" x14ac:dyDescent="0.35">
      <c r="F246" s="6"/>
      <c r="I246" s="6"/>
      <c r="J246" s="6"/>
      <c r="K246" s="6"/>
    </row>
  </sheetData>
  <mergeCells count="1">
    <mergeCell ref="K1:K2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2DED-5C4C-4F6C-BAC8-154DD3D531A6}">
  <dimension ref="A1:K245"/>
  <sheetViews>
    <sheetView zoomScale="75" workbookViewId="0">
      <pane ySplit="3" topLeftCell="A4" activePane="bottomLeft" state="frozen"/>
      <selection pane="bottomLeft" activeCell="A4" sqref="A4"/>
    </sheetView>
  </sheetViews>
  <sheetFormatPr defaultRowHeight="14.25" x14ac:dyDescent="0.45"/>
  <cols>
    <col min="1" max="1" width="13.73046875" style="2" customWidth="1"/>
    <col min="2" max="2" width="14.86328125" style="2" customWidth="1"/>
    <col min="3" max="3" width="12.265625" style="2" bestFit="1" customWidth="1"/>
    <col min="4" max="4" width="12.1328125" style="2" bestFit="1" customWidth="1"/>
    <col min="5" max="6" width="14.59765625" style="2" customWidth="1"/>
    <col min="7" max="7" width="13.3984375" style="2" customWidth="1"/>
    <col min="8" max="8" width="10.265625" style="2" customWidth="1"/>
    <col min="9" max="9" width="10.59765625" style="2" bestFit="1" customWidth="1"/>
    <col min="10" max="10" width="11" style="2" customWidth="1"/>
    <col min="11" max="11" width="11" customWidth="1"/>
    <col min="12" max="255" width="9.06640625" style="2"/>
    <col min="256" max="256" width="13.73046875" style="2" customWidth="1"/>
    <col min="257" max="257" width="14.86328125" style="2" customWidth="1"/>
    <col min="258" max="258" width="12.265625" style="2" bestFit="1" customWidth="1"/>
    <col min="259" max="259" width="12.1328125" style="2" bestFit="1" customWidth="1"/>
    <col min="260" max="260" width="11.3984375" style="2" customWidth="1"/>
    <col min="261" max="261" width="14.59765625" style="2" customWidth="1"/>
    <col min="262" max="262" width="13.3984375" style="2" customWidth="1"/>
    <col min="263" max="263" width="10.265625" style="2" customWidth="1"/>
    <col min="264" max="264" width="10.59765625" style="2" bestFit="1" customWidth="1"/>
    <col min="265" max="266" width="11" style="2" customWidth="1"/>
    <col min="267" max="511" width="9.06640625" style="2"/>
    <col min="512" max="512" width="13.73046875" style="2" customWidth="1"/>
    <col min="513" max="513" width="14.86328125" style="2" customWidth="1"/>
    <col min="514" max="514" width="12.265625" style="2" bestFit="1" customWidth="1"/>
    <col min="515" max="515" width="12.1328125" style="2" bestFit="1" customWidth="1"/>
    <col min="516" max="516" width="11.3984375" style="2" customWidth="1"/>
    <col min="517" max="517" width="14.59765625" style="2" customWidth="1"/>
    <col min="518" max="518" width="13.3984375" style="2" customWidth="1"/>
    <col min="519" max="519" width="10.265625" style="2" customWidth="1"/>
    <col min="520" max="520" width="10.59765625" style="2" bestFit="1" customWidth="1"/>
    <col min="521" max="522" width="11" style="2" customWidth="1"/>
    <col min="523" max="767" width="9.06640625" style="2"/>
    <col min="768" max="768" width="13.73046875" style="2" customWidth="1"/>
    <col min="769" max="769" width="14.86328125" style="2" customWidth="1"/>
    <col min="770" max="770" width="12.265625" style="2" bestFit="1" customWidth="1"/>
    <col min="771" max="771" width="12.1328125" style="2" bestFit="1" customWidth="1"/>
    <col min="772" max="772" width="11.3984375" style="2" customWidth="1"/>
    <col min="773" max="773" width="14.59765625" style="2" customWidth="1"/>
    <col min="774" max="774" width="13.3984375" style="2" customWidth="1"/>
    <col min="775" max="775" width="10.265625" style="2" customWidth="1"/>
    <col min="776" max="776" width="10.59765625" style="2" bestFit="1" customWidth="1"/>
    <col min="777" max="778" width="11" style="2" customWidth="1"/>
    <col min="779" max="1023" width="9.06640625" style="2"/>
    <col min="1024" max="1024" width="13.73046875" style="2" customWidth="1"/>
    <col min="1025" max="1025" width="14.86328125" style="2" customWidth="1"/>
    <col min="1026" max="1026" width="12.265625" style="2" bestFit="1" customWidth="1"/>
    <col min="1027" max="1027" width="12.1328125" style="2" bestFit="1" customWidth="1"/>
    <col min="1028" max="1028" width="11.3984375" style="2" customWidth="1"/>
    <col min="1029" max="1029" width="14.59765625" style="2" customWidth="1"/>
    <col min="1030" max="1030" width="13.3984375" style="2" customWidth="1"/>
    <col min="1031" max="1031" width="10.265625" style="2" customWidth="1"/>
    <col min="1032" max="1032" width="10.59765625" style="2" bestFit="1" customWidth="1"/>
    <col min="1033" max="1034" width="11" style="2" customWidth="1"/>
    <col min="1035" max="1279" width="9.06640625" style="2"/>
    <col min="1280" max="1280" width="13.73046875" style="2" customWidth="1"/>
    <col min="1281" max="1281" width="14.86328125" style="2" customWidth="1"/>
    <col min="1282" max="1282" width="12.265625" style="2" bestFit="1" customWidth="1"/>
    <col min="1283" max="1283" width="12.1328125" style="2" bestFit="1" customWidth="1"/>
    <col min="1284" max="1284" width="11.3984375" style="2" customWidth="1"/>
    <col min="1285" max="1285" width="14.59765625" style="2" customWidth="1"/>
    <col min="1286" max="1286" width="13.3984375" style="2" customWidth="1"/>
    <col min="1287" max="1287" width="10.265625" style="2" customWidth="1"/>
    <col min="1288" max="1288" width="10.59765625" style="2" bestFit="1" customWidth="1"/>
    <col min="1289" max="1290" width="11" style="2" customWidth="1"/>
    <col min="1291" max="1535" width="9.06640625" style="2"/>
    <col min="1536" max="1536" width="13.73046875" style="2" customWidth="1"/>
    <col min="1537" max="1537" width="14.86328125" style="2" customWidth="1"/>
    <col min="1538" max="1538" width="12.265625" style="2" bestFit="1" customWidth="1"/>
    <col min="1539" max="1539" width="12.1328125" style="2" bestFit="1" customWidth="1"/>
    <col min="1540" max="1540" width="11.3984375" style="2" customWidth="1"/>
    <col min="1541" max="1541" width="14.59765625" style="2" customWidth="1"/>
    <col min="1542" max="1542" width="13.3984375" style="2" customWidth="1"/>
    <col min="1543" max="1543" width="10.265625" style="2" customWidth="1"/>
    <col min="1544" max="1544" width="10.59765625" style="2" bestFit="1" customWidth="1"/>
    <col min="1545" max="1546" width="11" style="2" customWidth="1"/>
    <col min="1547" max="1791" width="9.06640625" style="2"/>
    <col min="1792" max="1792" width="13.73046875" style="2" customWidth="1"/>
    <col min="1793" max="1793" width="14.86328125" style="2" customWidth="1"/>
    <col min="1794" max="1794" width="12.265625" style="2" bestFit="1" customWidth="1"/>
    <col min="1795" max="1795" width="12.1328125" style="2" bestFit="1" customWidth="1"/>
    <col min="1796" max="1796" width="11.3984375" style="2" customWidth="1"/>
    <col min="1797" max="1797" width="14.59765625" style="2" customWidth="1"/>
    <col min="1798" max="1798" width="13.3984375" style="2" customWidth="1"/>
    <col min="1799" max="1799" width="10.265625" style="2" customWidth="1"/>
    <col min="1800" max="1800" width="10.59765625" style="2" bestFit="1" customWidth="1"/>
    <col min="1801" max="1802" width="11" style="2" customWidth="1"/>
    <col min="1803" max="2047" width="9.06640625" style="2"/>
    <col min="2048" max="2048" width="13.73046875" style="2" customWidth="1"/>
    <col min="2049" max="2049" width="14.86328125" style="2" customWidth="1"/>
    <col min="2050" max="2050" width="12.265625" style="2" bestFit="1" customWidth="1"/>
    <col min="2051" max="2051" width="12.1328125" style="2" bestFit="1" customWidth="1"/>
    <col min="2052" max="2052" width="11.3984375" style="2" customWidth="1"/>
    <col min="2053" max="2053" width="14.59765625" style="2" customWidth="1"/>
    <col min="2054" max="2054" width="13.3984375" style="2" customWidth="1"/>
    <col min="2055" max="2055" width="10.265625" style="2" customWidth="1"/>
    <col min="2056" max="2056" width="10.59765625" style="2" bestFit="1" customWidth="1"/>
    <col min="2057" max="2058" width="11" style="2" customWidth="1"/>
    <col min="2059" max="2303" width="9.06640625" style="2"/>
    <col min="2304" max="2304" width="13.73046875" style="2" customWidth="1"/>
    <col min="2305" max="2305" width="14.86328125" style="2" customWidth="1"/>
    <col min="2306" max="2306" width="12.265625" style="2" bestFit="1" customWidth="1"/>
    <col min="2307" max="2307" width="12.1328125" style="2" bestFit="1" customWidth="1"/>
    <col min="2308" max="2308" width="11.3984375" style="2" customWidth="1"/>
    <col min="2309" max="2309" width="14.59765625" style="2" customWidth="1"/>
    <col min="2310" max="2310" width="13.3984375" style="2" customWidth="1"/>
    <col min="2311" max="2311" width="10.265625" style="2" customWidth="1"/>
    <col min="2312" max="2312" width="10.59765625" style="2" bestFit="1" customWidth="1"/>
    <col min="2313" max="2314" width="11" style="2" customWidth="1"/>
    <col min="2315" max="2559" width="9.06640625" style="2"/>
    <col min="2560" max="2560" width="13.73046875" style="2" customWidth="1"/>
    <col min="2561" max="2561" width="14.86328125" style="2" customWidth="1"/>
    <col min="2562" max="2562" width="12.265625" style="2" bestFit="1" customWidth="1"/>
    <col min="2563" max="2563" width="12.1328125" style="2" bestFit="1" customWidth="1"/>
    <col min="2564" max="2564" width="11.3984375" style="2" customWidth="1"/>
    <col min="2565" max="2565" width="14.59765625" style="2" customWidth="1"/>
    <col min="2566" max="2566" width="13.3984375" style="2" customWidth="1"/>
    <col min="2567" max="2567" width="10.265625" style="2" customWidth="1"/>
    <col min="2568" max="2568" width="10.59765625" style="2" bestFit="1" customWidth="1"/>
    <col min="2569" max="2570" width="11" style="2" customWidth="1"/>
    <col min="2571" max="2815" width="9.06640625" style="2"/>
    <col min="2816" max="2816" width="13.73046875" style="2" customWidth="1"/>
    <col min="2817" max="2817" width="14.86328125" style="2" customWidth="1"/>
    <col min="2818" max="2818" width="12.265625" style="2" bestFit="1" customWidth="1"/>
    <col min="2819" max="2819" width="12.1328125" style="2" bestFit="1" customWidth="1"/>
    <col min="2820" max="2820" width="11.3984375" style="2" customWidth="1"/>
    <col min="2821" max="2821" width="14.59765625" style="2" customWidth="1"/>
    <col min="2822" max="2822" width="13.3984375" style="2" customWidth="1"/>
    <col min="2823" max="2823" width="10.265625" style="2" customWidth="1"/>
    <col min="2824" max="2824" width="10.59765625" style="2" bestFit="1" customWidth="1"/>
    <col min="2825" max="2826" width="11" style="2" customWidth="1"/>
    <col min="2827" max="3071" width="9.06640625" style="2"/>
    <col min="3072" max="3072" width="13.73046875" style="2" customWidth="1"/>
    <col min="3073" max="3073" width="14.86328125" style="2" customWidth="1"/>
    <col min="3074" max="3074" width="12.265625" style="2" bestFit="1" customWidth="1"/>
    <col min="3075" max="3075" width="12.1328125" style="2" bestFit="1" customWidth="1"/>
    <col min="3076" max="3076" width="11.3984375" style="2" customWidth="1"/>
    <col min="3077" max="3077" width="14.59765625" style="2" customWidth="1"/>
    <col min="3078" max="3078" width="13.3984375" style="2" customWidth="1"/>
    <col min="3079" max="3079" width="10.265625" style="2" customWidth="1"/>
    <col min="3080" max="3080" width="10.59765625" style="2" bestFit="1" customWidth="1"/>
    <col min="3081" max="3082" width="11" style="2" customWidth="1"/>
    <col min="3083" max="3327" width="9.06640625" style="2"/>
    <col min="3328" max="3328" width="13.73046875" style="2" customWidth="1"/>
    <col min="3329" max="3329" width="14.86328125" style="2" customWidth="1"/>
    <col min="3330" max="3330" width="12.265625" style="2" bestFit="1" customWidth="1"/>
    <col min="3331" max="3331" width="12.1328125" style="2" bestFit="1" customWidth="1"/>
    <col min="3332" max="3332" width="11.3984375" style="2" customWidth="1"/>
    <col min="3333" max="3333" width="14.59765625" style="2" customWidth="1"/>
    <col min="3334" max="3334" width="13.3984375" style="2" customWidth="1"/>
    <col min="3335" max="3335" width="10.265625" style="2" customWidth="1"/>
    <col min="3336" max="3336" width="10.59765625" style="2" bestFit="1" customWidth="1"/>
    <col min="3337" max="3338" width="11" style="2" customWidth="1"/>
    <col min="3339" max="3583" width="9.06640625" style="2"/>
    <col min="3584" max="3584" width="13.73046875" style="2" customWidth="1"/>
    <col min="3585" max="3585" width="14.86328125" style="2" customWidth="1"/>
    <col min="3586" max="3586" width="12.265625" style="2" bestFit="1" customWidth="1"/>
    <col min="3587" max="3587" width="12.1328125" style="2" bestFit="1" customWidth="1"/>
    <col min="3588" max="3588" width="11.3984375" style="2" customWidth="1"/>
    <col min="3589" max="3589" width="14.59765625" style="2" customWidth="1"/>
    <col min="3590" max="3590" width="13.3984375" style="2" customWidth="1"/>
    <col min="3591" max="3591" width="10.265625" style="2" customWidth="1"/>
    <col min="3592" max="3592" width="10.59765625" style="2" bestFit="1" customWidth="1"/>
    <col min="3593" max="3594" width="11" style="2" customWidth="1"/>
    <col min="3595" max="3839" width="9.06640625" style="2"/>
    <col min="3840" max="3840" width="13.73046875" style="2" customWidth="1"/>
    <col min="3841" max="3841" width="14.86328125" style="2" customWidth="1"/>
    <col min="3842" max="3842" width="12.265625" style="2" bestFit="1" customWidth="1"/>
    <col min="3843" max="3843" width="12.1328125" style="2" bestFit="1" customWidth="1"/>
    <col min="3844" max="3844" width="11.3984375" style="2" customWidth="1"/>
    <col min="3845" max="3845" width="14.59765625" style="2" customWidth="1"/>
    <col min="3846" max="3846" width="13.3984375" style="2" customWidth="1"/>
    <col min="3847" max="3847" width="10.265625" style="2" customWidth="1"/>
    <col min="3848" max="3848" width="10.59765625" style="2" bestFit="1" customWidth="1"/>
    <col min="3849" max="3850" width="11" style="2" customWidth="1"/>
    <col min="3851" max="4095" width="9.06640625" style="2"/>
    <col min="4096" max="4096" width="13.73046875" style="2" customWidth="1"/>
    <col min="4097" max="4097" width="14.86328125" style="2" customWidth="1"/>
    <col min="4098" max="4098" width="12.265625" style="2" bestFit="1" customWidth="1"/>
    <col min="4099" max="4099" width="12.1328125" style="2" bestFit="1" customWidth="1"/>
    <col min="4100" max="4100" width="11.3984375" style="2" customWidth="1"/>
    <col min="4101" max="4101" width="14.59765625" style="2" customWidth="1"/>
    <col min="4102" max="4102" width="13.3984375" style="2" customWidth="1"/>
    <col min="4103" max="4103" width="10.265625" style="2" customWidth="1"/>
    <col min="4104" max="4104" width="10.59765625" style="2" bestFit="1" customWidth="1"/>
    <col min="4105" max="4106" width="11" style="2" customWidth="1"/>
    <col min="4107" max="4351" width="9.06640625" style="2"/>
    <col min="4352" max="4352" width="13.73046875" style="2" customWidth="1"/>
    <col min="4353" max="4353" width="14.86328125" style="2" customWidth="1"/>
    <col min="4354" max="4354" width="12.265625" style="2" bestFit="1" customWidth="1"/>
    <col min="4355" max="4355" width="12.1328125" style="2" bestFit="1" customWidth="1"/>
    <col min="4356" max="4356" width="11.3984375" style="2" customWidth="1"/>
    <col min="4357" max="4357" width="14.59765625" style="2" customWidth="1"/>
    <col min="4358" max="4358" width="13.3984375" style="2" customWidth="1"/>
    <col min="4359" max="4359" width="10.265625" style="2" customWidth="1"/>
    <col min="4360" max="4360" width="10.59765625" style="2" bestFit="1" customWidth="1"/>
    <col min="4361" max="4362" width="11" style="2" customWidth="1"/>
    <col min="4363" max="4607" width="9.06640625" style="2"/>
    <col min="4608" max="4608" width="13.73046875" style="2" customWidth="1"/>
    <col min="4609" max="4609" width="14.86328125" style="2" customWidth="1"/>
    <col min="4610" max="4610" width="12.265625" style="2" bestFit="1" customWidth="1"/>
    <col min="4611" max="4611" width="12.1328125" style="2" bestFit="1" customWidth="1"/>
    <col min="4612" max="4612" width="11.3984375" style="2" customWidth="1"/>
    <col min="4613" max="4613" width="14.59765625" style="2" customWidth="1"/>
    <col min="4614" max="4614" width="13.3984375" style="2" customWidth="1"/>
    <col min="4615" max="4615" width="10.265625" style="2" customWidth="1"/>
    <col min="4616" max="4616" width="10.59765625" style="2" bestFit="1" customWidth="1"/>
    <col min="4617" max="4618" width="11" style="2" customWidth="1"/>
    <col min="4619" max="4863" width="9.06640625" style="2"/>
    <col min="4864" max="4864" width="13.73046875" style="2" customWidth="1"/>
    <col min="4865" max="4865" width="14.86328125" style="2" customWidth="1"/>
    <col min="4866" max="4866" width="12.265625" style="2" bestFit="1" customWidth="1"/>
    <col min="4867" max="4867" width="12.1328125" style="2" bestFit="1" customWidth="1"/>
    <col min="4868" max="4868" width="11.3984375" style="2" customWidth="1"/>
    <col min="4869" max="4869" width="14.59765625" style="2" customWidth="1"/>
    <col min="4870" max="4870" width="13.3984375" style="2" customWidth="1"/>
    <col min="4871" max="4871" width="10.265625" style="2" customWidth="1"/>
    <col min="4872" max="4872" width="10.59765625" style="2" bestFit="1" customWidth="1"/>
    <col min="4873" max="4874" width="11" style="2" customWidth="1"/>
    <col min="4875" max="5119" width="9.06640625" style="2"/>
    <col min="5120" max="5120" width="13.73046875" style="2" customWidth="1"/>
    <col min="5121" max="5121" width="14.86328125" style="2" customWidth="1"/>
    <col min="5122" max="5122" width="12.265625" style="2" bestFit="1" customWidth="1"/>
    <col min="5123" max="5123" width="12.1328125" style="2" bestFit="1" customWidth="1"/>
    <col min="5124" max="5124" width="11.3984375" style="2" customWidth="1"/>
    <col min="5125" max="5125" width="14.59765625" style="2" customWidth="1"/>
    <col min="5126" max="5126" width="13.3984375" style="2" customWidth="1"/>
    <col min="5127" max="5127" width="10.265625" style="2" customWidth="1"/>
    <col min="5128" max="5128" width="10.59765625" style="2" bestFit="1" customWidth="1"/>
    <col min="5129" max="5130" width="11" style="2" customWidth="1"/>
    <col min="5131" max="5375" width="9.06640625" style="2"/>
    <col min="5376" max="5376" width="13.73046875" style="2" customWidth="1"/>
    <col min="5377" max="5377" width="14.86328125" style="2" customWidth="1"/>
    <col min="5378" max="5378" width="12.265625" style="2" bestFit="1" customWidth="1"/>
    <col min="5379" max="5379" width="12.1328125" style="2" bestFit="1" customWidth="1"/>
    <col min="5380" max="5380" width="11.3984375" style="2" customWidth="1"/>
    <col min="5381" max="5381" width="14.59765625" style="2" customWidth="1"/>
    <col min="5382" max="5382" width="13.3984375" style="2" customWidth="1"/>
    <col min="5383" max="5383" width="10.265625" style="2" customWidth="1"/>
    <col min="5384" max="5384" width="10.59765625" style="2" bestFit="1" customWidth="1"/>
    <col min="5385" max="5386" width="11" style="2" customWidth="1"/>
    <col min="5387" max="5631" width="9.06640625" style="2"/>
    <col min="5632" max="5632" width="13.73046875" style="2" customWidth="1"/>
    <col min="5633" max="5633" width="14.86328125" style="2" customWidth="1"/>
    <col min="5634" max="5634" width="12.265625" style="2" bestFit="1" customWidth="1"/>
    <col min="5635" max="5635" width="12.1328125" style="2" bestFit="1" customWidth="1"/>
    <col min="5636" max="5636" width="11.3984375" style="2" customWidth="1"/>
    <col min="5637" max="5637" width="14.59765625" style="2" customWidth="1"/>
    <col min="5638" max="5638" width="13.3984375" style="2" customWidth="1"/>
    <col min="5639" max="5639" width="10.265625" style="2" customWidth="1"/>
    <col min="5640" max="5640" width="10.59765625" style="2" bestFit="1" customWidth="1"/>
    <col min="5641" max="5642" width="11" style="2" customWidth="1"/>
    <col min="5643" max="5887" width="9.06640625" style="2"/>
    <col min="5888" max="5888" width="13.73046875" style="2" customWidth="1"/>
    <col min="5889" max="5889" width="14.86328125" style="2" customWidth="1"/>
    <col min="5890" max="5890" width="12.265625" style="2" bestFit="1" customWidth="1"/>
    <col min="5891" max="5891" width="12.1328125" style="2" bestFit="1" customWidth="1"/>
    <col min="5892" max="5892" width="11.3984375" style="2" customWidth="1"/>
    <col min="5893" max="5893" width="14.59765625" style="2" customWidth="1"/>
    <col min="5894" max="5894" width="13.3984375" style="2" customWidth="1"/>
    <col min="5895" max="5895" width="10.265625" style="2" customWidth="1"/>
    <col min="5896" max="5896" width="10.59765625" style="2" bestFit="1" customWidth="1"/>
    <col min="5897" max="5898" width="11" style="2" customWidth="1"/>
    <col min="5899" max="6143" width="9.06640625" style="2"/>
    <col min="6144" max="6144" width="13.73046875" style="2" customWidth="1"/>
    <col min="6145" max="6145" width="14.86328125" style="2" customWidth="1"/>
    <col min="6146" max="6146" width="12.265625" style="2" bestFit="1" customWidth="1"/>
    <col min="6147" max="6147" width="12.1328125" style="2" bestFit="1" customWidth="1"/>
    <col min="6148" max="6148" width="11.3984375" style="2" customWidth="1"/>
    <col min="6149" max="6149" width="14.59765625" style="2" customWidth="1"/>
    <col min="6150" max="6150" width="13.3984375" style="2" customWidth="1"/>
    <col min="6151" max="6151" width="10.265625" style="2" customWidth="1"/>
    <col min="6152" max="6152" width="10.59765625" style="2" bestFit="1" customWidth="1"/>
    <col min="6153" max="6154" width="11" style="2" customWidth="1"/>
    <col min="6155" max="6399" width="9.06640625" style="2"/>
    <col min="6400" max="6400" width="13.73046875" style="2" customWidth="1"/>
    <col min="6401" max="6401" width="14.86328125" style="2" customWidth="1"/>
    <col min="6402" max="6402" width="12.265625" style="2" bestFit="1" customWidth="1"/>
    <col min="6403" max="6403" width="12.1328125" style="2" bestFit="1" customWidth="1"/>
    <col min="6404" max="6404" width="11.3984375" style="2" customWidth="1"/>
    <col min="6405" max="6405" width="14.59765625" style="2" customWidth="1"/>
    <col min="6406" max="6406" width="13.3984375" style="2" customWidth="1"/>
    <col min="6407" max="6407" width="10.265625" style="2" customWidth="1"/>
    <col min="6408" max="6408" width="10.59765625" style="2" bestFit="1" customWidth="1"/>
    <col min="6409" max="6410" width="11" style="2" customWidth="1"/>
    <col min="6411" max="6655" width="9.06640625" style="2"/>
    <col min="6656" max="6656" width="13.73046875" style="2" customWidth="1"/>
    <col min="6657" max="6657" width="14.86328125" style="2" customWidth="1"/>
    <col min="6658" max="6658" width="12.265625" style="2" bestFit="1" customWidth="1"/>
    <col min="6659" max="6659" width="12.1328125" style="2" bestFit="1" customWidth="1"/>
    <col min="6660" max="6660" width="11.3984375" style="2" customWidth="1"/>
    <col min="6661" max="6661" width="14.59765625" style="2" customWidth="1"/>
    <col min="6662" max="6662" width="13.3984375" style="2" customWidth="1"/>
    <col min="6663" max="6663" width="10.265625" style="2" customWidth="1"/>
    <col min="6664" max="6664" width="10.59765625" style="2" bestFit="1" customWidth="1"/>
    <col min="6665" max="6666" width="11" style="2" customWidth="1"/>
    <col min="6667" max="6911" width="9.06640625" style="2"/>
    <col min="6912" max="6912" width="13.73046875" style="2" customWidth="1"/>
    <col min="6913" max="6913" width="14.86328125" style="2" customWidth="1"/>
    <col min="6914" max="6914" width="12.265625" style="2" bestFit="1" customWidth="1"/>
    <col min="6915" max="6915" width="12.1328125" style="2" bestFit="1" customWidth="1"/>
    <col min="6916" max="6916" width="11.3984375" style="2" customWidth="1"/>
    <col min="6917" max="6917" width="14.59765625" style="2" customWidth="1"/>
    <col min="6918" max="6918" width="13.3984375" style="2" customWidth="1"/>
    <col min="6919" max="6919" width="10.265625" style="2" customWidth="1"/>
    <col min="6920" max="6920" width="10.59765625" style="2" bestFit="1" customWidth="1"/>
    <col min="6921" max="6922" width="11" style="2" customWidth="1"/>
    <col min="6923" max="7167" width="9.06640625" style="2"/>
    <col min="7168" max="7168" width="13.73046875" style="2" customWidth="1"/>
    <col min="7169" max="7169" width="14.86328125" style="2" customWidth="1"/>
    <col min="7170" max="7170" width="12.265625" style="2" bestFit="1" customWidth="1"/>
    <col min="7171" max="7171" width="12.1328125" style="2" bestFit="1" customWidth="1"/>
    <col min="7172" max="7172" width="11.3984375" style="2" customWidth="1"/>
    <col min="7173" max="7173" width="14.59765625" style="2" customWidth="1"/>
    <col min="7174" max="7174" width="13.3984375" style="2" customWidth="1"/>
    <col min="7175" max="7175" width="10.265625" style="2" customWidth="1"/>
    <col min="7176" max="7176" width="10.59765625" style="2" bestFit="1" customWidth="1"/>
    <col min="7177" max="7178" width="11" style="2" customWidth="1"/>
    <col min="7179" max="7423" width="9.06640625" style="2"/>
    <col min="7424" max="7424" width="13.73046875" style="2" customWidth="1"/>
    <col min="7425" max="7425" width="14.86328125" style="2" customWidth="1"/>
    <col min="7426" max="7426" width="12.265625" style="2" bestFit="1" customWidth="1"/>
    <col min="7427" max="7427" width="12.1328125" style="2" bestFit="1" customWidth="1"/>
    <col min="7428" max="7428" width="11.3984375" style="2" customWidth="1"/>
    <col min="7429" max="7429" width="14.59765625" style="2" customWidth="1"/>
    <col min="7430" max="7430" width="13.3984375" style="2" customWidth="1"/>
    <col min="7431" max="7431" width="10.265625" style="2" customWidth="1"/>
    <col min="7432" max="7432" width="10.59765625" style="2" bestFit="1" customWidth="1"/>
    <col min="7433" max="7434" width="11" style="2" customWidth="1"/>
    <col min="7435" max="7679" width="9.06640625" style="2"/>
    <col min="7680" max="7680" width="13.73046875" style="2" customWidth="1"/>
    <col min="7681" max="7681" width="14.86328125" style="2" customWidth="1"/>
    <col min="7682" max="7682" width="12.265625" style="2" bestFit="1" customWidth="1"/>
    <col min="7683" max="7683" width="12.1328125" style="2" bestFit="1" customWidth="1"/>
    <col min="7684" max="7684" width="11.3984375" style="2" customWidth="1"/>
    <col min="7685" max="7685" width="14.59765625" style="2" customWidth="1"/>
    <col min="7686" max="7686" width="13.3984375" style="2" customWidth="1"/>
    <col min="7687" max="7687" width="10.265625" style="2" customWidth="1"/>
    <col min="7688" max="7688" width="10.59765625" style="2" bestFit="1" customWidth="1"/>
    <col min="7689" max="7690" width="11" style="2" customWidth="1"/>
    <col min="7691" max="7935" width="9.06640625" style="2"/>
    <col min="7936" max="7936" width="13.73046875" style="2" customWidth="1"/>
    <col min="7937" max="7937" width="14.86328125" style="2" customWidth="1"/>
    <col min="7938" max="7938" width="12.265625" style="2" bestFit="1" customWidth="1"/>
    <col min="7939" max="7939" width="12.1328125" style="2" bestFit="1" customWidth="1"/>
    <col min="7940" max="7940" width="11.3984375" style="2" customWidth="1"/>
    <col min="7941" max="7941" width="14.59765625" style="2" customWidth="1"/>
    <col min="7942" max="7942" width="13.3984375" style="2" customWidth="1"/>
    <col min="7943" max="7943" width="10.265625" style="2" customWidth="1"/>
    <col min="7944" max="7944" width="10.59765625" style="2" bestFit="1" customWidth="1"/>
    <col min="7945" max="7946" width="11" style="2" customWidth="1"/>
    <col min="7947" max="8191" width="9.06640625" style="2"/>
    <col min="8192" max="8192" width="13.73046875" style="2" customWidth="1"/>
    <col min="8193" max="8193" width="14.86328125" style="2" customWidth="1"/>
    <col min="8194" max="8194" width="12.265625" style="2" bestFit="1" customWidth="1"/>
    <col min="8195" max="8195" width="12.1328125" style="2" bestFit="1" customWidth="1"/>
    <col min="8196" max="8196" width="11.3984375" style="2" customWidth="1"/>
    <col min="8197" max="8197" width="14.59765625" style="2" customWidth="1"/>
    <col min="8198" max="8198" width="13.3984375" style="2" customWidth="1"/>
    <col min="8199" max="8199" width="10.265625" style="2" customWidth="1"/>
    <col min="8200" max="8200" width="10.59765625" style="2" bestFit="1" customWidth="1"/>
    <col min="8201" max="8202" width="11" style="2" customWidth="1"/>
    <col min="8203" max="8447" width="9.06640625" style="2"/>
    <col min="8448" max="8448" width="13.73046875" style="2" customWidth="1"/>
    <col min="8449" max="8449" width="14.86328125" style="2" customWidth="1"/>
    <col min="8450" max="8450" width="12.265625" style="2" bestFit="1" customWidth="1"/>
    <col min="8451" max="8451" width="12.1328125" style="2" bestFit="1" customWidth="1"/>
    <col min="8452" max="8452" width="11.3984375" style="2" customWidth="1"/>
    <col min="8453" max="8453" width="14.59765625" style="2" customWidth="1"/>
    <col min="8454" max="8454" width="13.3984375" style="2" customWidth="1"/>
    <col min="8455" max="8455" width="10.265625" style="2" customWidth="1"/>
    <col min="8456" max="8456" width="10.59765625" style="2" bestFit="1" customWidth="1"/>
    <col min="8457" max="8458" width="11" style="2" customWidth="1"/>
    <col min="8459" max="8703" width="9.06640625" style="2"/>
    <col min="8704" max="8704" width="13.73046875" style="2" customWidth="1"/>
    <col min="8705" max="8705" width="14.86328125" style="2" customWidth="1"/>
    <col min="8706" max="8706" width="12.265625" style="2" bestFit="1" customWidth="1"/>
    <col min="8707" max="8707" width="12.1328125" style="2" bestFit="1" customWidth="1"/>
    <col min="8708" max="8708" width="11.3984375" style="2" customWidth="1"/>
    <col min="8709" max="8709" width="14.59765625" style="2" customWidth="1"/>
    <col min="8710" max="8710" width="13.3984375" style="2" customWidth="1"/>
    <col min="8711" max="8711" width="10.265625" style="2" customWidth="1"/>
    <col min="8712" max="8712" width="10.59765625" style="2" bestFit="1" customWidth="1"/>
    <col min="8713" max="8714" width="11" style="2" customWidth="1"/>
    <col min="8715" max="8959" width="9.06640625" style="2"/>
    <col min="8960" max="8960" width="13.73046875" style="2" customWidth="1"/>
    <col min="8961" max="8961" width="14.86328125" style="2" customWidth="1"/>
    <col min="8962" max="8962" width="12.265625" style="2" bestFit="1" customWidth="1"/>
    <col min="8963" max="8963" width="12.1328125" style="2" bestFit="1" customWidth="1"/>
    <col min="8964" max="8964" width="11.3984375" style="2" customWidth="1"/>
    <col min="8965" max="8965" width="14.59765625" style="2" customWidth="1"/>
    <col min="8966" max="8966" width="13.3984375" style="2" customWidth="1"/>
    <col min="8967" max="8967" width="10.265625" style="2" customWidth="1"/>
    <col min="8968" max="8968" width="10.59765625" style="2" bestFit="1" customWidth="1"/>
    <col min="8969" max="8970" width="11" style="2" customWidth="1"/>
    <col min="8971" max="9215" width="9.06640625" style="2"/>
    <col min="9216" max="9216" width="13.73046875" style="2" customWidth="1"/>
    <col min="9217" max="9217" width="14.86328125" style="2" customWidth="1"/>
    <col min="9218" max="9218" width="12.265625" style="2" bestFit="1" customWidth="1"/>
    <col min="9219" max="9219" width="12.1328125" style="2" bestFit="1" customWidth="1"/>
    <col min="9220" max="9220" width="11.3984375" style="2" customWidth="1"/>
    <col min="9221" max="9221" width="14.59765625" style="2" customWidth="1"/>
    <col min="9222" max="9222" width="13.3984375" style="2" customWidth="1"/>
    <col min="9223" max="9223" width="10.265625" style="2" customWidth="1"/>
    <col min="9224" max="9224" width="10.59765625" style="2" bestFit="1" customWidth="1"/>
    <col min="9225" max="9226" width="11" style="2" customWidth="1"/>
    <col min="9227" max="9471" width="9.06640625" style="2"/>
    <col min="9472" max="9472" width="13.73046875" style="2" customWidth="1"/>
    <col min="9473" max="9473" width="14.86328125" style="2" customWidth="1"/>
    <col min="9474" max="9474" width="12.265625" style="2" bestFit="1" customWidth="1"/>
    <col min="9475" max="9475" width="12.1328125" style="2" bestFit="1" customWidth="1"/>
    <col min="9476" max="9476" width="11.3984375" style="2" customWidth="1"/>
    <col min="9477" max="9477" width="14.59765625" style="2" customWidth="1"/>
    <col min="9478" max="9478" width="13.3984375" style="2" customWidth="1"/>
    <col min="9479" max="9479" width="10.265625" style="2" customWidth="1"/>
    <col min="9480" max="9480" width="10.59765625" style="2" bestFit="1" customWidth="1"/>
    <col min="9481" max="9482" width="11" style="2" customWidth="1"/>
    <col min="9483" max="9727" width="9.06640625" style="2"/>
    <col min="9728" max="9728" width="13.73046875" style="2" customWidth="1"/>
    <col min="9729" max="9729" width="14.86328125" style="2" customWidth="1"/>
    <col min="9730" max="9730" width="12.265625" style="2" bestFit="1" customWidth="1"/>
    <col min="9731" max="9731" width="12.1328125" style="2" bestFit="1" customWidth="1"/>
    <col min="9732" max="9732" width="11.3984375" style="2" customWidth="1"/>
    <col min="9733" max="9733" width="14.59765625" style="2" customWidth="1"/>
    <col min="9734" max="9734" width="13.3984375" style="2" customWidth="1"/>
    <col min="9735" max="9735" width="10.265625" style="2" customWidth="1"/>
    <col min="9736" max="9736" width="10.59765625" style="2" bestFit="1" customWidth="1"/>
    <col min="9737" max="9738" width="11" style="2" customWidth="1"/>
    <col min="9739" max="9983" width="9.06640625" style="2"/>
    <col min="9984" max="9984" width="13.73046875" style="2" customWidth="1"/>
    <col min="9985" max="9985" width="14.86328125" style="2" customWidth="1"/>
    <col min="9986" max="9986" width="12.265625" style="2" bestFit="1" customWidth="1"/>
    <col min="9987" max="9987" width="12.1328125" style="2" bestFit="1" customWidth="1"/>
    <col min="9988" max="9988" width="11.3984375" style="2" customWidth="1"/>
    <col min="9989" max="9989" width="14.59765625" style="2" customWidth="1"/>
    <col min="9990" max="9990" width="13.3984375" style="2" customWidth="1"/>
    <col min="9991" max="9991" width="10.265625" style="2" customWidth="1"/>
    <col min="9992" max="9992" width="10.59765625" style="2" bestFit="1" customWidth="1"/>
    <col min="9993" max="9994" width="11" style="2" customWidth="1"/>
    <col min="9995" max="10239" width="9.06640625" style="2"/>
    <col min="10240" max="10240" width="13.73046875" style="2" customWidth="1"/>
    <col min="10241" max="10241" width="14.86328125" style="2" customWidth="1"/>
    <col min="10242" max="10242" width="12.265625" style="2" bestFit="1" customWidth="1"/>
    <col min="10243" max="10243" width="12.1328125" style="2" bestFit="1" customWidth="1"/>
    <col min="10244" max="10244" width="11.3984375" style="2" customWidth="1"/>
    <col min="10245" max="10245" width="14.59765625" style="2" customWidth="1"/>
    <col min="10246" max="10246" width="13.3984375" style="2" customWidth="1"/>
    <col min="10247" max="10247" width="10.265625" style="2" customWidth="1"/>
    <col min="10248" max="10248" width="10.59765625" style="2" bestFit="1" customWidth="1"/>
    <col min="10249" max="10250" width="11" style="2" customWidth="1"/>
    <col min="10251" max="10495" width="9.06640625" style="2"/>
    <col min="10496" max="10496" width="13.73046875" style="2" customWidth="1"/>
    <col min="10497" max="10497" width="14.86328125" style="2" customWidth="1"/>
    <col min="10498" max="10498" width="12.265625" style="2" bestFit="1" customWidth="1"/>
    <col min="10499" max="10499" width="12.1328125" style="2" bestFit="1" customWidth="1"/>
    <col min="10500" max="10500" width="11.3984375" style="2" customWidth="1"/>
    <col min="10501" max="10501" width="14.59765625" style="2" customWidth="1"/>
    <col min="10502" max="10502" width="13.3984375" style="2" customWidth="1"/>
    <col min="10503" max="10503" width="10.265625" style="2" customWidth="1"/>
    <col min="10504" max="10504" width="10.59765625" style="2" bestFit="1" customWidth="1"/>
    <col min="10505" max="10506" width="11" style="2" customWidth="1"/>
    <col min="10507" max="10751" width="9.06640625" style="2"/>
    <col min="10752" max="10752" width="13.73046875" style="2" customWidth="1"/>
    <col min="10753" max="10753" width="14.86328125" style="2" customWidth="1"/>
    <col min="10754" max="10754" width="12.265625" style="2" bestFit="1" customWidth="1"/>
    <col min="10755" max="10755" width="12.1328125" style="2" bestFit="1" customWidth="1"/>
    <col min="10756" max="10756" width="11.3984375" style="2" customWidth="1"/>
    <col min="10757" max="10757" width="14.59765625" style="2" customWidth="1"/>
    <col min="10758" max="10758" width="13.3984375" style="2" customWidth="1"/>
    <col min="10759" max="10759" width="10.265625" style="2" customWidth="1"/>
    <col min="10760" max="10760" width="10.59765625" style="2" bestFit="1" customWidth="1"/>
    <col min="10761" max="10762" width="11" style="2" customWidth="1"/>
    <col min="10763" max="11007" width="9.06640625" style="2"/>
    <col min="11008" max="11008" width="13.73046875" style="2" customWidth="1"/>
    <col min="11009" max="11009" width="14.86328125" style="2" customWidth="1"/>
    <col min="11010" max="11010" width="12.265625" style="2" bestFit="1" customWidth="1"/>
    <col min="11011" max="11011" width="12.1328125" style="2" bestFit="1" customWidth="1"/>
    <col min="11012" max="11012" width="11.3984375" style="2" customWidth="1"/>
    <col min="11013" max="11013" width="14.59765625" style="2" customWidth="1"/>
    <col min="11014" max="11014" width="13.3984375" style="2" customWidth="1"/>
    <col min="11015" max="11015" width="10.265625" style="2" customWidth="1"/>
    <col min="11016" max="11016" width="10.59765625" style="2" bestFit="1" customWidth="1"/>
    <col min="11017" max="11018" width="11" style="2" customWidth="1"/>
    <col min="11019" max="11263" width="9.06640625" style="2"/>
    <col min="11264" max="11264" width="13.73046875" style="2" customWidth="1"/>
    <col min="11265" max="11265" width="14.86328125" style="2" customWidth="1"/>
    <col min="11266" max="11266" width="12.265625" style="2" bestFit="1" customWidth="1"/>
    <col min="11267" max="11267" width="12.1328125" style="2" bestFit="1" customWidth="1"/>
    <col min="11268" max="11268" width="11.3984375" style="2" customWidth="1"/>
    <col min="11269" max="11269" width="14.59765625" style="2" customWidth="1"/>
    <col min="11270" max="11270" width="13.3984375" style="2" customWidth="1"/>
    <col min="11271" max="11271" width="10.265625" style="2" customWidth="1"/>
    <col min="11272" max="11272" width="10.59765625" style="2" bestFit="1" customWidth="1"/>
    <col min="11273" max="11274" width="11" style="2" customWidth="1"/>
    <col min="11275" max="11519" width="9.06640625" style="2"/>
    <col min="11520" max="11520" width="13.73046875" style="2" customWidth="1"/>
    <col min="11521" max="11521" width="14.86328125" style="2" customWidth="1"/>
    <col min="11522" max="11522" width="12.265625" style="2" bestFit="1" customWidth="1"/>
    <col min="11523" max="11523" width="12.1328125" style="2" bestFit="1" customWidth="1"/>
    <col min="11524" max="11524" width="11.3984375" style="2" customWidth="1"/>
    <col min="11525" max="11525" width="14.59765625" style="2" customWidth="1"/>
    <col min="11526" max="11526" width="13.3984375" style="2" customWidth="1"/>
    <col min="11527" max="11527" width="10.265625" style="2" customWidth="1"/>
    <col min="11528" max="11528" width="10.59765625" style="2" bestFit="1" customWidth="1"/>
    <col min="11529" max="11530" width="11" style="2" customWidth="1"/>
    <col min="11531" max="11775" width="9.06640625" style="2"/>
    <col min="11776" max="11776" width="13.73046875" style="2" customWidth="1"/>
    <col min="11777" max="11777" width="14.86328125" style="2" customWidth="1"/>
    <col min="11778" max="11778" width="12.265625" style="2" bestFit="1" customWidth="1"/>
    <col min="11779" max="11779" width="12.1328125" style="2" bestFit="1" customWidth="1"/>
    <col min="11780" max="11780" width="11.3984375" style="2" customWidth="1"/>
    <col min="11781" max="11781" width="14.59765625" style="2" customWidth="1"/>
    <col min="11782" max="11782" width="13.3984375" style="2" customWidth="1"/>
    <col min="11783" max="11783" width="10.265625" style="2" customWidth="1"/>
    <col min="11784" max="11784" width="10.59765625" style="2" bestFit="1" customWidth="1"/>
    <col min="11785" max="11786" width="11" style="2" customWidth="1"/>
    <col min="11787" max="12031" width="9.06640625" style="2"/>
    <col min="12032" max="12032" width="13.73046875" style="2" customWidth="1"/>
    <col min="12033" max="12033" width="14.86328125" style="2" customWidth="1"/>
    <col min="12034" max="12034" width="12.265625" style="2" bestFit="1" customWidth="1"/>
    <col min="12035" max="12035" width="12.1328125" style="2" bestFit="1" customWidth="1"/>
    <col min="12036" max="12036" width="11.3984375" style="2" customWidth="1"/>
    <col min="12037" max="12037" width="14.59765625" style="2" customWidth="1"/>
    <col min="12038" max="12038" width="13.3984375" style="2" customWidth="1"/>
    <col min="12039" max="12039" width="10.265625" style="2" customWidth="1"/>
    <col min="12040" max="12040" width="10.59765625" style="2" bestFit="1" customWidth="1"/>
    <col min="12041" max="12042" width="11" style="2" customWidth="1"/>
    <col min="12043" max="12287" width="9.06640625" style="2"/>
    <col min="12288" max="12288" width="13.73046875" style="2" customWidth="1"/>
    <col min="12289" max="12289" width="14.86328125" style="2" customWidth="1"/>
    <col min="12290" max="12290" width="12.265625" style="2" bestFit="1" customWidth="1"/>
    <col min="12291" max="12291" width="12.1328125" style="2" bestFit="1" customWidth="1"/>
    <col min="12292" max="12292" width="11.3984375" style="2" customWidth="1"/>
    <col min="12293" max="12293" width="14.59765625" style="2" customWidth="1"/>
    <col min="12294" max="12294" width="13.3984375" style="2" customWidth="1"/>
    <col min="12295" max="12295" width="10.265625" style="2" customWidth="1"/>
    <col min="12296" max="12296" width="10.59765625" style="2" bestFit="1" customWidth="1"/>
    <col min="12297" max="12298" width="11" style="2" customWidth="1"/>
    <col min="12299" max="12543" width="9.06640625" style="2"/>
    <col min="12544" max="12544" width="13.73046875" style="2" customWidth="1"/>
    <col min="12545" max="12545" width="14.86328125" style="2" customWidth="1"/>
    <col min="12546" max="12546" width="12.265625" style="2" bestFit="1" customWidth="1"/>
    <col min="12547" max="12547" width="12.1328125" style="2" bestFit="1" customWidth="1"/>
    <col min="12548" max="12548" width="11.3984375" style="2" customWidth="1"/>
    <col min="12549" max="12549" width="14.59765625" style="2" customWidth="1"/>
    <col min="12550" max="12550" width="13.3984375" style="2" customWidth="1"/>
    <col min="12551" max="12551" width="10.265625" style="2" customWidth="1"/>
    <col min="12552" max="12552" width="10.59765625" style="2" bestFit="1" customWidth="1"/>
    <col min="12553" max="12554" width="11" style="2" customWidth="1"/>
    <col min="12555" max="12799" width="9.06640625" style="2"/>
    <col min="12800" max="12800" width="13.73046875" style="2" customWidth="1"/>
    <col min="12801" max="12801" width="14.86328125" style="2" customWidth="1"/>
    <col min="12802" max="12802" width="12.265625" style="2" bestFit="1" customWidth="1"/>
    <col min="12803" max="12803" width="12.1328125" style="2" bestFit="1" customWidth="1"/>
    <col min="12804" max="12804" width="11.3984375" style="2" customWidth="1"/>
    <col min="12805" max="12805" width="14.59765625" style="2" customWidth="1"/>
    <col min="12806" max="12806" width="13.3984375" style="2" customWidth="1"/>
    <col min="12807" max="12807" width="10.265625" style="2" customWidth="1"/>
    <col min="12808" max="12808" width="10.59765625" style="2" bestFit="1" customWidth="1"/>
    <col min="12809" max="12810" width="11" style="2" customWidth="1"/>
    <col min="12811" max="13055" width="9.06640625" style="2"/>
    <col min="13056" max="13056" width="13.73046875" style="2" customWidth="1"/>
    <col min="13057" max="13057" width="14.86328125" style="2" customWidth="1"/>
    <col min="13058" max="13058" width="12.265625" style="2" bestFit="1" customWidth="1"/>
    <col min="13059" max="13059" width="12.1328125" style="2" bestFit="1" customWidth="1"/>
    <col min="13060" max="13060" width="11.3984375" style="2" customWidth="1"/>
    <col min="13061" max="13061" width="14.59765625" style="2" customWidth="1"/>
    <col min="13062" max="13062" width="13.3984375" style="2" customWidth="1"/>
    <col min="13063" max="13063" width="10.265625" style="2" customWidth="1"/>
    <col min="13064" max="13064" width="10.59765625" style="2" bestFit="1" customWidth="1"/>
    <col min="13065" max="13066" width="11" style="2" customWidth="1"/>
    <col min="13067" max="13311" width="9.06640625" style="2"/>
    <col min="13312" max="13312" width="13.73046875" style="2" customWidth="1"/>
    <col min="13313" max="13313" width="14.86328125" style="2" customWidth="1"/>
    <col min="13314" max="13314" width="12.265625" style="2" bestFit="1" customWidth="1"/>
    <col min="13315" max="13315" width="12.1328125" style="2" bestFit="1" customWidth="1"/>
    <col min="13316" max="13316" width="11.3984375" style="2" customWidth="1"/>
    <col min="13317" max="13317" width="14.59765625" style="2" customWidth="1"/>
    <col min="13318" max="13318" width="13.3984375" style="2" customWidth="1"/>
    <col min="13319" max="13319" width="10.265625" style="2" customWidth="1"/>
    <col min="13320" max="13320" width="10.59765625" style="2" bestFit="1" customWidth="1"/>
    <col min="13321" max="13322" width="11" style="2" customWidth="1"/>
    <col min="13323" max="13567" width="9.06640625" style="2"/>
    <col min="13568" max="13568" width="13.73046875" style="2" customWidth="1"/>
    <col min="13569" max="13569" width="14.86328125" style="2" customWidth="1"/>
    <col min="13570" max="13570" width="12.265625" style="2" bestFit="1" customWidth="1"/>
    <col min="13571" max="13571" width="12.1328125" style="2" bestFit="1" customWidth="1"/>
    <col min="13572" max="13572" width="11.3984375" style="2" customWidth="1"/>
    <col min="13573" max="13573" width="14.59765625" style="2" customWidth="1"/>
    <col min="13574" max="13574" width="13.3984375" style="2" customWidth="1"/>
    <col min="13575" max="13575" width="10.265625" style="2" customWidth="1"/>
    <col min="13576" max="13576" width="10.59765625" style="2" bestFit="1" customWidth="1"/>
    <col min="13577" max="13578" width="11" style="2" customWidth="1"/>
    <col min="13579" max="13823" width="9.06640625" style="2"/>
    <col min="13824" max="13824" width="13.73046875" style="2" customWidth="1"/>
    <col min="13825" max="13825" width="14.86328125" style="2" customWidth="1"/>
    <col min="13826" max="13826" width="12.265625" style="2" bestFit="1" customWidth="1"/>
    <col min="13827" max="13827" width="12.1328125" style="2" bestFit="1" customWidth="1"/>
    <col min="13828" max="13828" width="11.3984375" style="2" customWidth="1"/>
    <col min="13829" max="13829" width="14.59765625" style="2" customWidth="1"/>
    <col min="13830" max="13830" width="13.3984375" style="2" customWidth="1"/>
    <col min="13831" max="13831" width="10.265625" style="2" customWidth="1"/>
    <col min="13832" max="13832" width="10.59765625" style="2" bestFit="1" customWidth="1"/>
    <col min="13833" max="13834" width="11" style="2" customWidth="1"/>
    <col min="13835" max="14079" width="9.06640625" style="2"/>
    <col min="14080" max="14080" width="13.73046875" style="2" customWidth="1"/>
    <col min="14081" max="14081" width="14.86328125" style="2" customWidth="1"/>
    <col min="14082" max="14082" width="12.265625" style="2" bestFit="1" customWidth="1"/>
    <col min="14083" max="14083" width="12.1328125" style="2" bestFit="1" customWidth="1"/>
    <col min="14084" max="14084" width="11.3984375" style="2" customWidth="1"/>
    <col min="14085" max="14085" width="14.59765625" style="2" customWidth="1"/>
    <col min="14086" max="14086" width="13.3984375" style="2" customWidth="1"/>
    <col min="14087" max="14087" width="10.265625" style="2" customWidth="1"/>
    <col min="14088" max="14088" width="10.59765625" style="2" bestFit="1" customWidth="1"/>
    <col min="14089" max="14090" width="11" style="2" customWidth="1"/>
    <col min="14091" max="14335" width="9.06640625" style="2"/>
    <col min="14336" max="14336" width="13.73046875" style="2" customWidth="1"/>
    <col min="14337" max="14337" width="14.86328125" style="2" customWidth="1"/>
    <col min="14338" max="14338" width="12.265625" style="2" bestFit="1" customWidth="1"/>
    <col min="14339" max="14339" width="12.1328125" style="2" bestFit="1" customWidth="1"/>
    <col min="14340" max="14340" width="11.3984375" style="2" customWidth="1"/>
    <col min="14341" max="14341" width="14.59765625" style="2" customWidth="1"/>
    <col min="14342" max="14342" width="13.3984375" style="2" customWidth="1"/>
    <col min="14343" max="14343" width="10.265625" style="2" customWidth="1"/>
    <col min="14344" max="14344" width="10.59765625" style="2" bestFit="1" customWidth="1"/>
    <col min="14345" max="14346" width="11" style="2" customWidth="1"/>
    <col min="14347" max="14591" width="9.06640625" style="2"/>
    <col min="14592" max="14592" width="13.73046875" style="2" customWidth="1"/>
    <col min="14593" max="14593" width="14.86328125" style="2" customWidth="1"/>
    <col min="14594" max="14594" width="12.265625" style="2" bestFit="1" customWidth="1"/>
    <col min="14595" max="14595" width="12.1328125" style="2" bestFit="1" customWidth="1"/>
    <col min="14596" max="14596" width="11.3984375" style="2" customWidth="1"/>
    <col min="14597" max="14597" width="14.59765625" style="2" customWidth="1"/>
    <col min="14598" max="14598" width="13.3984375" style="2" customWidth="1"/>
    <col min="14599" max="14599" width="10.265625" style="2" customWidth="1"/>
    <col min="14600" max="14600" width="10.59765625" style="2" bestFit="1" customWidth="1"/>
    <col min="14601" max="14602" width="11" style="2" customWidth="1"/>
    <col min="14603" max="14847" width="9.06640625" style="2"/>
    <col min="14848" max="14848" width="13.73046875" style="2" customWidth="1"/>
    <col min="14849" max="14849" width="14.86328125" style="2" customWidth="1"/>
    <col min="14850" max="14850" width="12.265625" style="2" bestFit="1" customWidth="1"/>
    <col min="14851" max="14851" width="12.1328125" style="2" bestFit="1" customWidth="1"/>
    <col min="14852" max="14852" width="11.3984375" style="2" customWidth="1"/>
    <col min="14853" max="14853" width="14.59765625" style="2" customWidth="1"/>
    <col min="14854" max="14854" width="13.3984375" style="2" customWidth="1"/>
    <col min="14855" max="14855" width="10.265625" style="2" customWidth="1"/>
    <col min="14856" max="14856" width="10.59765625" style="2" bestFit="1" customWidth="1"/>
    <col min="14857" max="14858" width="11" style="2" customWidth="1"/>
    <col min="14859" max="15103" width="9.06640625" style="2"/>
    <col min="15104" max="15104" width="13.73046875" style="2" customWidth="1"/>
    <col min="15105" max="15105" width="14.86328125" style="2" customWidth="1"/>
    <col min="15106" max="15106" width="12.265625" style="2" bestFit="1" customWidth="1"/>
    <col min="15107" max="15107" width="12.1328125" style="2" bestFit="1" customWidth="1"/>
    <col min="15108" max="15108" width="11.3984375" style="2" customWidth="1"/>
    <col min="15109" max="15109" width="14.59765625" style="2" customWidth="1"/>
    <col min="15110" max="15110" width="13.3984375" style="2" customWidth="1"/>
    <col min="15111" max="15111" width="10.265625" style="2" customWidth="1"/>
    <col min="15112" max="15112" width="10.59765625" style="2" bestFit="1" customWidth="1"/>
    <col min="15113" max="15114" width="11" style="2" customWidth="1"/>
    <col min="15115" max="15359" width="9.06640625" style="2"/>
    <col min="15360" max="15360" width="13.73046875" style="2" customWidth="1"/>
    <col min="15361" max="15361" width="14.86328125" style="2" customWidth="1"/>
    <col min="15362" max="15362" width="12.265625" style="2" bestFit="1" customWidth="1"/>
    <col min="15363" max="15363" width="12.1328125" style="2" bestFit="1" customWidth="1"/>
    <col min="15364" max="15364" width="11.3984375" style="2" customWidth="1"/>
    <col min="15365" max="15365" width="14.59765625" style="2" customWidth="1"/>
    <col min="15366" max="15366" width="13.3984375" style="2" customWidth="1"/>
    <col min="15367" max="15367" width="10.265625" style="2" customWidth="1"/>
    <col min="15368" max="15368" width="10.59765625" style="2" bestFit="1" customWidth="1"/>
    <col min="15369" max="15370" width="11" style="2" customWidth="1"/>
    <col min="15371" max="15615" width="9.06640625" style="2"/>
    <col min="15616" max="15616" width="13.73046875" style="2" customWidth="1"/>
    <col min="15617" max="15617" width="14.86328125" style="2" customWidth="1"/>
    <col min="15618" max="15618" width="12.265625" style="2" bestFit="1" customWidth="1"/>
    <col min="15619" max="15619" width="12.1328125" style="2" bestFit="1" customWidth="1"/>
    <col min="15620" max="15620" width="11.3984375" style="2" customWidth="1"/>
    <col min="15621" max="15621" width="14.59765625" style="2" customWidth="1"/>
    <col min="15622" max="15622" width="13.3984375" style="2" customWidth="1"/>
    <col min="15623" max="15623" width="10.265625" style="2" customWidth="1"/>
    <col min="15624" max="15624" width="10.59765625" style="2" bestFit="1" customWidth="1"/>
    <col min="15625" max="15626" width="11" style="2" customWidth="1"/>
    <col min="15627" max="15871" width="9.06640625" style="2"/>
    <col min="15872" max="15872" width="13.73046875" style="2" customWidth="1"/>
    <col min="15873" max="15873" width="14.86328125" style="2" customWidth="1"/>
    <col min="15874" max="15874" width="12.265625" style="2" bestFit="1" customWidth="1"/>
    <col min="15875" max="15875" width="12.1328125" style="2" bestFit="1" customWidth="1"/>
    <col min="15876" max="15876" width="11.3984375" style="2" customWidth="1"/>
    <col min="15877" max="15877" width="14.59765625" style="2" customWidth="1"/>
    <col min="15878" max="15878" width="13.3984375" style="2" customWidth="1"/>
    <col min="15879" max="15879" width="10.265625" style="2" customWidth="1"/>
    <col min="15880" max="15880" width="10.59765625" style="2" bestFit="1" customWidth="1"/>
    <col min="15881" max="15882" width="11" style="2" customWidth="1"/>
    <col min="15883" max="16127" width="9.06640625" style="2"/>
    <col min="16128" max="16128" width="13.73046875" style="2" customWidth="1"/>
    <col min="16129" max="16129" width="14.86328125" style="2" customWidth="1"/>
    <col min="16130" max="16130" width="12.265625" style="2" bestFit="1" customWidth="1"/>
    <col min="16131" max="16131" width="12.1328125" style="2" bestFit="1" customWidth="1"/>
    <col min="16132" max="16132" width="11.3984375" style="2" customWidth="1"/>
    <col min="16133" max="16133" width="14.59765625" style="2" customWidth="1"/>
    <col min="16134" max="16134" width="13.3984375" style="2" customWidth="1"/>
    <col min="16135" max="16135" width="10.265625" style="2" customWidth="1"/>
    <col min="16136" max="16136" width="10.59765625" style="2" bestFit="1" customWidth="1"/>
    <col min="16137" max="16138" width="11" style="2" customWidth="1"/>
    <col min="16139" max="16384" width="9.06640625" style="2"/>
  </cols>
  <sheetData>
    <row r="1" spans="1:10" x14ac:dyDescent="0.45">
      <c r="C1" s="15" t="s">
        <v>194</v>
      </c>
      <c r="E1"/>
    </row>
    <row r="2" spans="1:10" ht="20.65" x14ac:dyDescent="0.6">
      <c r="A2" s="3" t="s">
        <v>240</v>
      </c>
    </row>
    <row r="3" spans="1:10" ht="53.65" customHeight="1" x14ac:dyDescent="0.45">
      <c r="A3" s="5" t="s">
        <v>84</v>
      </c>
      <c r="B3" s="5" t="s">
        <v>85</v>
      </c>
      <c r="C3" s="5" t="s">
        <v>86</v>
      </c>
      <c r="D3" s="5" t="s">
        <v>140</v>
      </c>
      <c r="E3" s="5" t="s">
        <v>141</v>
      </c>
      <c r="F3" s="5" t="s">
        <v>87</v>
      </c>
      <c r="G3" s="5" t="s">
        <v>88</v>
      </c>
      <c r="H3" s="5" t="s">
        <v>89</v>
      </c>
      <c r="I3" s="5" t="s">
        <v>90</v>
      </c>
      <c r="J3" s="5" t="s">
        <v>139</v>
      </c>
    </row>
    <row r="4" spans="1:10" x14ac:dyDescent="0.45">
      <c r="A4" s="17">
        <f>IF(tblTally!B2="","",tblTally!B2)</f>
        <v>46054</v>
      </c>
      <c r="B4" s="13">
        <f>IF(tblTally!B2="","",tblTally!C2+tblTally!D2)</f>
        <v>4006.8599999999997</v>
      </c>
      <c r="C4" s="13">
        <f>IF(tblTally!C2="","",tblTally!C2)</f>
        <v>1264.28</v>
      </c>
      <c r="D4" s="13" t="str">
        <f>IF(SUM(tblTally!O2:'tblTally'!R2)=0,"",SUM(tblTally!O2:'tblTally'!R2))</f>
        <v/>
      </c>
      <c r="E4" s="13" t="str">
        <f>IF(D4="","",D4+tblTally!AX2+tblTally!BF2+tblTally!BG2+tblTally!BH2)</f>
        <v/>
      </c>
      <c r="F4" s="21">
        <f t="shared" ref="F4" si="0">IF((C4+132)/B4&gt;PDDMax20,ENTRMax20,1/(1+EXP(-B020_-B120_*((C4+132)/B4)-B220_*((C4+132)/B4)^3)))</f>
        <v>0.70320440189584288</v>
      </c>
      <c r="G4" s="21">
        <f t="shared" ref="G4" si="1">1/(1+EXP(-(CSurvB011+CSurvB111*(A4 -DATEVALUE("1/1/"&amp;TEXT(A4,"yy"))+1)+CSurvB211*(C4+132))))*SurvHeadgateSpCk</f>
        <v>0.80905203328347408</v>
      </c>
      <c r="H4" s="18">
        <f>IF(tblTally!E2="","",tblTally!E2/100)</f>
        <v>0.33</v>
      </c>
      <c r="I4" s="18">
        <f>IF(H4="","",H4)</f>
        <v>0.33</v>
      </c>
      <c r="J4" s="13" t="str">
        <f>IF(E4="","",ROUND(E4/F4/G4/I4,0))</f>
        <v/>
      </c>
    </row>
    <row r="5" spans="1:10" x14ac:dyDescent="0.45">
      <c r="A5" s="17">
        <f>IF(tblTally!B3="","",tblTally!B3)</f>
        <v>46055</v>
      </c>
      <c r="B5" s="13">
        <f>IF(tblTally!B3="","",tblTally!C3+tblTally!D3)</f>
        <v>3916.9100000000003</v>
      </c>
      <c r="C5" s="13">
        <f>IF(tblTally!C3="","",tblTally!C3)</f>
        <v>1364.63</v>
      </c>
      <c r="D5" s="13" t="str">
        <f>IF(SUM(tblTally!O3:'tblTally'!R3)=0,"",SUM(tblTally!O3:'tblTally'!R3))</f>
        <v/>
      </c>
      <c r="E5" s="13" t="str">
        <f>IF(D5="","",D5+tblTally!AX3+tblTally!BF3+tblTally!BG3+tblTally!BH3)</f>
        <v/>
      </c>
      <c r="F5" s="21">
        <f t="shared" ref="F5:F68" si="2">IF((C5+132)/B5&gt;PDDMax20,ENTRMax20,1/(1+EXP(-B020_-B120_*((C5+132)/B5)-B220_*((C5+132)/B5)^3)))</f>
        <v>0.79205305048848329</v>
      </c>
      <c r="G5" s="21">
        <f t="shared" ref="G5:G68" si="3">1/(1+EXP(-(CSurvB011+CSurvB111*(A5 -DATEVALUE("1/1/"&amp;TEXT(A5,"yy"))+1)+CSurvB211*(C5+132))))*SurvHeadgateSpCk</f>
        <v>0.81222872956122527</v>
      </c>
      <c r="H5" s="18">
        <f>IF(tblTally!E3="","",tblTally!E3/100)</f>
        <v>0.33</v>
      </c>
      <c r="I5" s="18">
        <f t="shared" ref="I5:I68" si="4">IF(H5="","",H5)</f>
        <v>0.33</v>
      </c>
      <c r="J5" s="13" t="str">
        <f t="shared" ref="J5:J68" si="5">IF(E5="","",ROUND(E5/F5/G5/I5,0))</f>
        <v/>
      </c>
    </row>
    <row r="6" spans="1:10" x14ac:dyDescent="0.45">
      <c r="A6" s="17">
        <f>IF(tblTally!B4="","",tblTally!B4)</f>
        <v>46056</v>
      </c>
      <c r="B6" s="13">
        <f>IF(tblTally!B4="","",tblTally!C4+tblTally!D4)</f>
        <v>4000.07</v>
      </c>
      <c r="C6" s="13">
        <f>IF(tblTally!C4="","",tblTally!C4)</f>
        <v>1429.04</v>
      </c>
      <c r="D6" s="13" t="str">
        <f>IF(SUM(tblTally!O4:'tblTally'!R4)=0,"",SUM(tblTally!O4:'tblTally'!R4))</f>
        <v/>
      </c>
      <c r="E6" s="13" t="str">
        <f>IF(D6="","",D6+tblTally!AX4+tblTally!BF4+tblTally!BG4+tblTally!BH4)</f>
        <v/>
      </c>
      <c r="F6" s="21">
        <f t="shared" si="2"/>
        <v>0.80972779687626784</v>
      </c>
      <c r="G6" s="21">
        <f t="shared" si="3"/>
        <v>0.81399902989420514</v>
      </c>
      <c r="H6" s="18">
        <f>IF(tblTally!E4="","",tblTally!E4/100)</f>
        <v>0.33</v>
      </c>
      <c r="I6" s="18">
        <f t="shared" si="4"/>
        <v>0.33</v>
      </c>
      <c r="J6" s="13" t="str">
        <f t="shared" si="5"/>
        <v/>
      </c>
    </row>
    <row r="7" spans="1:10" x14ac:dyDescent="0.45">
      <c r="A7" s="17">
        <f>IF(tblTally!B5="","",tblTally!B5)</f>
        <v>46057</v>
      </c>
      <c r="B7" s="13">
        <f>IF(tblTally!B5="","",tblTally!C5+tblTally!D5)</f>
        <v>4385.8599999999997</v>
      </c>
      <c r="C7" s="13">
        <f>IF(tblTally!C5="","",tblTally!C5)</f>
        <v>1439.39</v>
      </c>
      <c r="D7" s="13" t="str">
        <f>IF(SUM(tblTally!O5:'tblTally'!R5)=0,"",SUM(tblTally!O5:'tblTally'!R5))</f>
        <v/>
      </c>
      <c r="E7" s="13" t="str">
        <f>IF(D7="","",D7+tblTally!AX5+tblTally!BF5+tblTally!BG5+tblTally!BH5)</f>
        <v/>
      </c>
      <c r="F7" s="21">
        <f t="shared" si="2"/>
        <v>0.73184986395436924</v>
      </c>
      <c r="G7" s="21">
        <f t="shared" si="3"/>
        <v>0.81385865531037727</v>
      </c>
      <c r="H7" s="18">
        <f>IF(tblTally!E5="","",tblTally!E5/100)</f>
        <v>0.33</v>
      </c>
      <c r="I7" s="18">
        <f t="shared" si="4"/>
        <v>0.33</v>
      </c>
      <c r="J7" s="13" t="str">
        <f t="shared" si="5"/>
        <v/>
      </c>
    </row>
    <row r="8" spans="1:10" x14ac:dyDescent="0.45">
      <c r="A8" s="17">
        <f>IF(tblTally!B6="","",tblTally!B6)</f>
        <v>46058</v>
      </c>
      <c r="B8" s="13">
        <f>IF(tblTally!B6="","",tblTally!C6+tblTally!D6)</f>
        <v>4654.37</v>
      </c>
      <c r="C8" s="13">
        <f>IF(tblTally!C6="","",tblTally!C6)</f>
        <v>1446.59</v>
      </c>
      <c r="D8" s="13" t="str">
        <f>IF(SUM(tblTally!O6:'tblTally'!R6)=0,"",SUM(tblTally!O6:'tblTally'!R6))</f>
        <v/>
      </c>
      <c r="E8" s="13" t="str">
        <f>IF(D8="","",D8+tblTally!AX6+tblTally!BF6+tblTally!BG6+tblTally!BH6)</f>
        <v/>
      </c>
      <c r="F8" s="21">
        <f t="shared" si="2"/>
        <v>0.67400221066378008</v>
      </c>
      <c r="G8" s="21">
        <f t="shared" si="3"/>
        <v>0.81360755942983631</v>
      </c>
      <c r="H8" s="18">
        <f>IF(tblTally!E6="","",tblTally!E6/100)</f>
        <v>0.33</v>
      </c>
      <c r="I8" s="18">
        <f t="shared" si="4"/>
        <v>0.33</v>
      </c>
      <c r="J8" s="13" t="str">
        <f t="shared" si="5"/>
        <v/>
      </c>
    </row>
    <row r="9" spans="1:10" x14ac:dyDescent="0.45">
      <c r="A9" s="17">
        <f>IF(tblTally!B7="","",tblTally!B7)</f>
        <v>46059</v>
      </c>
      <c r="B9" s="13">
        <f>IF(tblTally!B7="","",tblTally!C7+tblTally!D7)</f>
        <v>4827.96</v>
      </c>
      <c r="C9" s="13">
        <f>IF(tblTally!C7="","",tblTally!C7)</f>
        <v>1453.85</v>
      </c>
      <c r="D9" s="13" t="str">
        <f>IF(SUM(tblTally!O7:'tblTally'!R7)=0,"",SUM(tblTally!O7:'tblTally'!R7))</f>
        <v/>
      </c>
      <c r="E9" s="13" t="str">
        <f>IF(D9="","",D9+tblTally!AX7+tblTally!BF7+tblTally!BG7+tblTally!BH7)</f>
        <v/>
      </c>
      <c r="F9" s="21">
        <f t="shared" si="2"/>
        <v>0.63816629238111799</v>
      </c>
      <c r="G9" s="21">
        <f t="shared" si="3"/>
        <v>0.81335742277109135</v>
      </c>
      <c r="H9" s="18">
        <f>IF(tblTally!E7="","",tblTally!E7/100)</f>
        <v>0.33</v>
      </c>
      <c r="I9" s="18">
        <f t="shared" si="4"/>
        <v>0.33</v>
      </c>
      <c r="J9" s="13" t="str">
        <f t="shared" si="5"/>
        <v/>
      </c>
    </row>
    <row r="10" spans="1:10" x14ac:dyDescent="0.45">
      <c r="A10" s="17">
        <f>IF(tblTally!B8="","",tblTally!B8)</f>
        <v>46060</v>
      </c>
      <c r="B10" s="13">
        <f>IF(tblTally!B8="","",tblTally!C8+tblTally!D8)</f>
        <v>4819.5</v>
      </c>
      <c r="C10" s="13">
        <f>IF(tblTally!C8="","",tblTally!C8)</f>
        <v>1451.93</v>
      </c>
      <c r="D10" s="13" t="str">
        <f>IF(SUM(tblTally!O8:'tblTally'!R8)=0,"",SUM(tblTally!O8:'tblTally'!R8))</f>
        <v/>
      </c>
      <c r="E10" s="13" t="str">
        <f>IF(D10="","",D10+tblTally!AX8+tblTally!BF8+tblTally!BG8+tblTally!BH8)</f>
        <v/>
      </c>
      <c r="F10" s="21">
        <f t="shared" si="2"/>
        <v>0.63878264398157913</v>
      </c>
      <c r="G10" s="21">
        <f t="shared" si="3"/>
        <v>0.8127803095192061</v>
      </c>
      <c r="H10" s="18">
        <f>IF(tblTally!E8="","",tblTally!E8/100)</f>
        <v>0.33</v>
      </c>
      <c r="I10" s="18">
        <f t="shared" si="4"/>
        <v>0.33</v>
      </c>
      <c r="J10" s="13" t="str">
        <f t="shared" si="5"/>
        <v/>
      </c>
    </row>
    <row r="11" spans="1:10" x14ac:dyDescent="0.45">
      <c r="A11" s="17">
        <f>IF(tblTally!B9="","",tblTally!B9)</f>
        <v>46061</v>
      </c>
      <c r="B11" s="13">
        <f>IF(tblTally!B9="","",tblTally!C9+tblTally!D9)</f>
        <v>4836.47</v>
      </c>
      <c r="C11" s="13">
        <f>IF(tblTally!C9="","",tblTally!C9)</f>
        <v>1455.39</v>
      </c>
      <c r="D11" s="13" t="str">
        <f>IF(SUM(tblTally!O9:'tblTally'!R9)=0,"",SUM(tblTally!O9:'tblTally'!R9))</f>
        <v/>
      </c>
      <c r="E11" s="13" t="str">
        <f>IF(D11="","",D11+tblTally!AX9+tblTally!BF9+tblTally!BG9+tblTally!BH9)</f>
        <v/>
      </c>
      <c r="F11" s="21">
        <f t="shared" si="2"/>
        <v>0.63726751227878486</v>
      </c>
      <c r="G11" s="21">
        <f t="shared" si="3"/>
        <v>0.8123903528036327</v>
      </c>
      <c r="H11" s="18">
        <f>IF(tblTally!E9="","",tblTally!E9/100)</f>
        <v>0.33</v>
      </c>
      <c r="I11" s="18">
        <f t="shared" si="4"/>
        <v>0.33</v>
      </c>
      <c r="J11" s="13" t="str">
        <f t="shared" si="5"/>
        <v/>
      </c>
    </row>
    <row r="12" spans="1:10" x14ac:dyDescent="0.45">
      <c r="A12" s="17">
        <f>IF(tblTally!B10="","",tblTally!B10)</f>
        <v>46062</v>
      </c>
      <c r="B12" s="13">
        <f>IF(tblTally!B10="","",tblTally!C10+tblTally!D10)</f>
        <v>5152.6000000000004</v>
      </c>
      <c r="C12" s="13">
        <f>IF(tblTally!C10="","",tblTally!C10)</f>
        <v>1447.24</v>
      </c>
      <c r="D12" s="13" t="str">
        <f>IF(SUM(tblTally!O10:'tblTally'!R10)=0,"",SUM(tblTally!O10:'tblTally'!R10))</f>
        <v/>
      </c>
      <c r="E12" s="13" t="str">
        <f>IF(D12="","",D12+tblTally!AX10+tblTally!BF10+tblTally!BG10+tblTally!BH10)</f>
        <v/>
      </c>
      <c r="F12" s="21">
        <f t="shared" si="2"/>
        <v>0.55794240091299785</v>
      </c>
      <c r="G12" s="21">
        <f t="shared" si="3"/>
        <v>0.81157703590751407</v>
      </c>
      <c r="H12" s="18">
        <f>IF(tblTally!E10="","",tblTally!E10/100)</f>
        <v>0.33</v>
      </c>
      <c r="I12" s="18">
        <f t="shared" si="4"/>
        <v>0.33</v>
      </c>
      <c r="J12" s="13" t="str">
        <f t="shared" si="5"/>
        <v/>
      </c>
    </row>
    <row r="13" spans="1:10" x14ac:dyDescent="0.45">
      <c r="A13" s="17">
        <f>IF(tblTally!B11="","",tblTally!B11)</f>
        <v>46063</v>
      </c>
      <c r="B13" s="13">
        <f>IF(tblTally!B11="","",tblTally!C11+tblTally!D11)</f>
        <v>5283.95</v>
      </c>
      <c r="C13" s="13">
        <f>IF(tblTally!C11="","",tblTally!C11)</f>
        <v>1347</v>
      </c>
      <c r="D13" s="13" t="str">
        <f>IF(SUM(tblTally!O11:'tblTally'!R11)=0,"",SUM(tblTally!O11:'tblTally'!R11))</f>
        <v/>
      </c>
      <c r="E13" s="13" t="str">
        <f>IF(D13="","",D13+tblTally!AX11+tblTally!BF11+tblTally!BG11+tblTally!BH11)</f>
        <v/>
      </c>
      <c r="F13" s="21">
        <f t="shared" si="2"/>
        <v>0.45381004595434404</v>
      </c>
      <c r="G13" s="21">
        <f t="shared" si="3"/>
        <v>0.80725401175972034</v>
      </c>
      <c r="H13" s="18">
        <f>IF(tblTally!E11="","",tblTally!E11/100)</f>
        <v>0.33</v>
      </c>
      <c r="I13" s="18">
        <f t="shared" si="4"/>
        <v>0.33</v>
      </c>
      <c r="J13" s="13" t="str">
        <f t="shared" si="5"/>
        <v/>
      </c>
    </row>
    <row r="14" spans="1:10" x14ac:dyDescent="0.45">
      <c r="A14" s="17">
        <f>IF(tblTally!B12="","",tblTally!B12)</f>
        <v>46064</v>
      </c>
      <c r="B14" s="13">
        <f>IF(tblTally!B12="","",tblTally!C12+tblTally!D12)</f>
        <v>5189.4799999999996</v>
      </c>
      <c r="C14" s="13">
        <f>IF(tblTally!C12="","",tblTally!C12)</f>
        <v>1047.74</v>
      </c>
      <c r="D14" s="13" t="str">
        <f>IF(SUM(tblTally!O12:'tblTally'!R12)=0,"",SUM(tblTally!O12:'tblTally'!R12))</f>
        <v/>
      </c>
      <c r="E14" s="13" t="str">
        <f>IF(D14="","",D14+tblTally!AX12+tblTally!BF12+tblTally!BG12+tblTally!BH12)</f>
        <v/>
      </c>
      <c r="F14" s="21">
        <f t="shared" si="2"/>
        <v>0.25921275596367016</v>
      </c>
      <c r="G14" s="21">
        <f t="shared" si="3"/>
        <v>0.79371518588686651</v>
      </c>
      <c r="H14" s="18">
        <f>IF(tblTally!E12="","",tblTally!E12/100)</f>
        <v>0.33</v>
      </c>
      <c r="I14" s="18">
        <f t="shared" si="4"/>
        <v>0.33</v>
      </c>
      <c r="J14" s="13" t="str">
        <f t="shared" si="5"/>
        <v/>
      </c>
    </row>
    <row r="15" spans="1:10" x14ac:dyDescent="0.45">
      <c r="A15" s="17">
        <f>IF(tblTally!B13="","",tblTally!B13)</f>
        <v>46065</v>
      </c>
      <c r="B15" s="13">
        <f>IF(tblTally!B13="","",tblTally!C13+tblTally!D13)</f>
        <v>5016.66</v>
      </c>
      <c r="C15" s="13">
        <f>IF(tblTally!C13="","",tblTally!C13)</f>
        <v>953.49</v>
      </c>
      <c r="D15" s="13">
        <f>IF(SUM(tblTally!O13:'tblTally'!R13)=0,"",SUM(tblTally!O13:'tblTally'!R13))</f>
        <v>1</v>
      </c>
      <c r="E15" s="13">
        <f>IF(D15="","",D15+tblTally!AX13+tblTally!BF13+tblTally!BG13+tblTally!BH13)</f>
        <v>1</v>
      </c>
      <c r="F15" s="21">
        <f t="shared" si="2"/>
        <v>0.22514070773427075</v>
      </c>
      <c r="G15" s="21">
        <f t="shared" si="3"/>
        <v>0.78838774603884398</v>
      </c>
      <c r="H15" s="18">
        <f>IF(tblTally!E13="","",tblTally!E13/100)</f>
        <v>0.33</v>
      </c>
      <c r="I15" s="18">
        <f t="shared" si="4"/>
        <v>0.33</v>
      </c>
      <c r="J15" s="13">
        <f t="shared" si="5"/>
        <v>17</v>
      </c>
    </row>
    <row r="16" spans="1:10" x14ac:dyDescent="0.45">
      <c r="A16" s="17">
        <f>IF(tblTally!B14="","",tblTally!B14)</f>
        <v>46066</v>
      </c>
      <c r="B16" s="13">
        <f>IF(tblTally!B14="","",tblTally!C14+tblTally!D14)</f>
        <v>4889.68</v>
      </c>
      <c r="C16" s="13">
        <f>IF(tblTally!C14="","",tblTally!C14)</f>
        <v>947.13</v>
      </c>
      <c r="D16" s="13" t="str">
        <f>IF(SUM(tblTally!O14:'tblTally'!R14)=0,"",SUM(tblTally!O14:'tblTally'!R14))</f>
        <v/>
      </c>
      <c r="E16" s="13" t="str">
        <f>IF(D16="","",D16+tblTally!AX14+tblTally!BF14+tblTally!BG14+tblTally!BH14)</f>
        <v/>
      </c>
      <c r="F16" s="21">
        <f t="shared" si="2"/>
        <v>0.23821866011203302</v>
      </c>
      <c r="G16" s="21">
        <f t="shared" si="3"/>
        <v>0.78733073686347088</v>
      </c>
      <c r="H16" s="18">
        <f>IF(tblTally!E14="","",tblTally!E14/100)</f>
        <v>0.33</v>
      </c>
      <c r="I16" s="18">
        <f t="shared" si="4"/>
        <v>0.33</v>
      </c>
      <c r="J16" s="13" t="str">
        <f t="shared" si="5"/>
        <v/>
      </c>
    </row>
    <row r="17" spans="1:10" x14ac:dyDescent="0.45">
      <c r="A17" s="17">
        <f>IF(tblTally!B15="","",tblTally!B15)</f>
        <v>46067</v>
      </c>
      <c r="B17" s="13">
        <f>IF(tblTally!B15="","",tblTally!C15+tblTally!D15)</f>
        <v>4796.34</v>
      </c>
      <c r="C17" s="13">
        <f>IF(tblTally!C15="","",tblTally!C15)</f>
        <v>945.61</v>
      </c>
      <c r="D17" s="13" t="str">
        <f>IF(SUM(tblTally!O15:'tblTally'!R15)=0,"",SUM(tblTally!O15:'tblTally'!R15))</f>
        <v/>
      </c>
      <c r="E17" s="13" t="str">
        <f>IF(D17="","",D17+tblTally!AX15+tblTally!BF15+tblTally!BG15+tblTally!BH15)</f>
        <v/>
      </c>
      <c r="F17" s="21">
        <f t="shared" si="2"/>
        <v>0.25067340821450113</v>
      </c>
      <c r="G17" s="21">
        <f t="shared" si="3"/>
        <v>0.78651155909923398</v>
      </c>
      <c r="H17" s="18">
        <f>IF(tblTally!E15="","",tblTally!E15/100)</f>
        <v>0.33</v>
      </c>
      <c r="I17" s="18">
        <f t="shared" si="4"/>
        <v>0.33</v>
      </c>
      <c r="J17" s="13" t="str">
        <f t="shared" si="5"/>
        <v/>
      </c>
    </row>
    <row r="18" spans="1:10" x14ac:dyDescent="0.45">
      <c r="A18" s="17">
        <f>IF(tblTally!B16="","",tblTally!B16)</f>
        <v>46068</v>
      </c>
      <c r="B18" s="13">
        <f>IF(tblTally!B16="","",tblTally!C16+tblTally!D16)</f>
        <v>4642.1900000000005</v>
      </c>
      <c r="C18" s="13">
        <f>IF(tblTally!C16="","",tblTally!C16)</f>
        <v>945.39</v>
      </c>
      <c r="D18" s="13" t="str">
        <f>IF(SUM(tblTally!O16:'tblTally'!R16)=0,"",SUM(tblTally!O16:'tblTally'!R16))</f>
        <v/>
      </c>
      <c r="E18" s="13" t="str">
        <f>IF(D18="","",D18+tblTally!AX16+tblTally!BF16+tblTally!BG16+tblTally!BH16)</f>
        <v/>
      </c>
      <c r="F18" s="21">
        <f t="shared" si="2"/>
        <v>0.27488498608678902</v>
      </c>
      <c r="G18" s="21">
        <f t="shared" si="3"/>
        <v>0.78575253269458345</v>
      </c>
      <c r="H18" s="18">
        <f>IF(tblTally!E16="","",tblTally!E16/100)</f>
        <v>0.33</v>
      </c>
      <c r="I18" s="18">
        <f t="shared" si="4"/>
        <v>0.33</v>
      </c>
      <c r="J18" s="13" t="str">
        <f t="shared" si="5"/>
        <v/>
      </c>
    </row>
    <row r="19" spans="1:10" x14ac:dyDescent="0.45">
      <c r="A19" s="17">
        <f>IF(tblTally!B17="","",tblTally!B17)</f>
        <v>46069</v>
      </c>
      <c r="B19" s="13">
        <f>IF(tblTally!B17="","",tblTally!C17+tblTally!D17)</f>
        <v>4407.09</v>
      </c>
      <c r="C19" s="13">
        <f>IF(tblTally!C17="","",tblTally!C17)</f>
        <v>947.83</v>
      </c>
      <c r="D19" s="13" t="str">
        <f>IF(SUM(tblTally!O17:'tblTally'!R17)=0,"",SUM(tblTally!O17:'tblTally'!R17))</f>
        <v/>
      </c>
      <c r="E19" s="13" t="str">
        <f>IF(D19="","",D19+tblTally!AX17+tblTally!BF17+tblTally!BG17+tblTally!BH17)</f>
        <v/>
      </c>
      <c r="F19" s="21">
        <f t="shared" si="2"/>
        <v>0.31997730510340944</v>
      </c>
      <c r="G19" s="21">
        <f t="shared" si="3"/>
        <v>0.78512693113623133</v>
      </c>
      <c r="H19" s="18">
        <f>IF(tblTally!E17="","",tblTally!E17/100)</f>
        <v>0.33</v>
      </c>
      <c r="I19" s="18">
        <f t="shared" si="4"/>
        <v>0.33</v>
      </c>
      <c r="J19" s="13" t="str">
        <f t="shared" si="5"/>
        <v/>
      </c>
    </row>
    <row r="20" spans="1:10" x14ac:dyDescent="0.45">
      <c r="A20" s="17">
        <f>IF(tblTally!B18="","",tblTally!B18)</f>
        <v>46070</v>
      </c>
      <c r="B20" s="13">
        <f>IF(tblTally!B18="","",tblTally!C18+tblTally!D18)</f>
        <v>4270.92</v>
      </c>
      <c r="C20" s="13">
        <f>IF(tblTally!C18="","",tblTally!C18)</f>
        <v>768.87</v>
      </c>
      <c r="D20" s="13" t="str">
        <f>IF(SUM(tblTally!O18:'tblTally'!R18)=0,"",SUM(tblTally!O18:'tblTally'!R18))</f>
        <v/>
      </c>
      <c r="E20" s="13" t="str">
        <f>IF(D20="","",D20+tblTally!AX18+tblTally!BF18+tblTally!BG18+tblTally!BH18)</f>
        <v/>
      </c>
      <c r="F20" s="21">
        <f t="shared" si="2"/>
        <v>0.20932222458602143</v>
      </c>
      <c r="G20" s="21">
        <f t="shared" si="3"/>
        <v>0.77435999350732676</v>
      </c>
      <c r="H20" s="18">
        <f>IF(tblTally!E18="","",tblTally!E18/100)</f>
        <v>0.33</v>
      </c>
      <c r="I20" s="18">
        <f t="shared" si="4"/>
        <v>0.33</v>
      </c>
      <c r="J20" s="13" t="str">
        <f t="shared" si="5"/>
        <v/>
      </c>
    </row>
    <row r="21" spans="1:10" x14ac:dyDescent="0.45">
      <c r="A21" s="17">
        <f>IF(tblTally!B19="","",tblTally!B19)</f>
        <v>46071</v>
      </c>
      <c r="B21" s="13">
        <f>IF(tblTally!B19="","",tblTally!C19+tblTally!D19)</f>
        <v>4387.3</v>
      </c>
      <c r="C21" s="13">
        <f>IF(tblTally!C19="","",tblTally!C19)</f>
        <v>938.3</v>
      </c>
      <c r="D21" s="13" t="str">
        <f>IF(SUM(tblTally!O19:'tblTally'!R19)=0,"",SUM(tblTally!O19:'tblTally'!R19))</f>
        <v/>
      </c>
      <c r="E21" s="13" t="str">
        <f>IF(D21="","",D21+tblTally!AX19+tblTally!BF19+tblTally!BG19+tblTally!BH19)</f>
        <v/>
      </c>
      <c r="F21" s="21">
        <f t="shared" si="2"/>
        <v>0.31613326397093805</v>
      </c>
      <c r="G21" s="21">
        <f t="shared" si="3"/>
        <v>0.7830904524557446</v>
      </c>
      <c r="H21" s="18">
        <f>IF(tblTally!E19="","",tblTally!E19/100)</f>
        <v>0.33</v>
      </c>
      <c r="I21" s="18">
        <f t="shared" si="4"/>
        <v>0.33</v>
      </c>
      <c r="J21" s="13" t="str">
        <f t="shared" si="5"/>
        <v/>
      </c>
    </row>
    <row r="22" spans="1:10" x14ac:dyDescent="0.45">
      <c r="A22" s="17">
        <f>IF(tblTally!B20="","",tblTally!B20)</f>
        <v>46072</v>
      </c>
      <c r="B22" s="13">
        <f>IF(tblTally!B20="","",tblTally!C20+tblTally!D20)</f>
        <v>3951.58</v>
      </c>
      <c r="C22" s="13">
        <f>IF(tblTally!C20="","",tblTally!C20)</f>
        <v>1054.24</v>
      </c>
      <c r="D22" s="13" t="str">
        <f>IF(SUM(tblTally!O20:'tblTally'!R20)=0,"",SUM(tblTally!O20:'tblTally'!R20))</f>
        <v/>
      </c>
      <c r="E22" s="13" t="str">
        <f>IF(D22="","",D22+tblTally!AX20+tblTally!BF20+tblTally!BG20+tblTally!BH20)</f>
        <v/>
      </c>
      <c r="F22" s="21">
        <f t="shared" si="2"/>
        <v>0.53370597779502804</v>
      </c>
      <c r="G22" s="21">
        <f t="shared" si="3"/>
        <v>0.78839362001315905</v>
      </c>
      <c r="H22" s="18">
        <f>IF(tblTally!E20="","",tblTally!E20/100)</f>
        <v>0.33</v>
      </c>
      <c r="I22" s="18">
        <f t="shared" si="4"/>
        <v>0.33</v>
      </c>
      <c r="J22" s="13" t="str">
        <f t="shared" si="5"/>
        <v/>
      </c>
    </row>
    <row r="23" spans="1:10" x14ac:dyDescent="0.45">
      <c r="A23" s="17">
        <f>IF(tblTally!B21="","",tblTally!B21)</f>
        <v>46073</v>
      </c>
      <c r="B23" s="13">
        <f>IF(tblTally!B21="","",tblTally!C21+tblTally!D21)</f>
        <v>3746.75</v>
      </c>
      <c r="C23" s="13">
        <f>IF(tblTally!C21="","",tblTally!C21)</f>
        <v>1050.6099999999999</v>
      </c>
      <c r="D23" s="13" t="str">
        <f>IF(SUM(tblTally!O21:'tblTally'!R21)=0,"",SUM(tblTally!O21:'tblTally'!R21))</f>
        <v/>
      </c>
      <c r="E23" s="13" t="str">
        <f>IF(D23="","",D23+tblTally!AX21+tblTally!BF21+tblTally!BG21+tblTally!BH21)</f>
        <v/>
      </c>
      <c r="F23" s="21">
        <f t="shared" si="2"/>
        <v>0.59224556509965931</v>
      </c>
      <c r="G23" s="21">
        <f t="shared" si="3"/>
        <v>0.78747658061269477</v>
      </c>
      <c r="H23" s="18">
        <f>IF(tblTally!E21="","",tblTally!E21/100)</f>
        <v>0.33</v>
      </c>
      <c r="I23" s="18">
        <f t="shared" si="4"/>
        <v>0.33</v>
      </c>
      <c r="J23" s="13" t="str">
        <f t="shared" si="5"/>
        <v/>
      </c>
    </row>
    <row r="24" spans="1:10" x14ac:dyDescent="0.45">
      <c r="A24" s="17">
        <f>IF(tblTally!B22="","",tblTally!B22)</f>
        <v>46074</v>
      </c>
      <c r="B24" s="13">
        <f>IF(tblTally!B22="","",tblTally!C22+tblTally!D22)</f>
        <v>3619.61</v>
      </c>
      <c r="C24" s="13">
        <f>IF(tblTally!C22="","",tblTally!C22)</f>
        <v>1048.06</v>
      </c>
      <c r="D24" s="13" t="str">
        <f>IF(SUM(tblTally!O22:'tblTally'!R22)=0,"",SUM(tblTally!O22:'tblTally'!R22))</f>
        <v/>
      </c>
      <c r="E24" s="13" t="str">
        <f>IF(D24="","",D24+tblTally!AX22+tblTally!BF22+tblTally!BG22+tblTally!BH22)</f>
        <v/>
      </c>
      <c r="F24" s="21">
        <f t="shared" si="2"/>
        <v>0.62961836235364377</v>
      </c>
      <c r="G24" s="21">
        <f t="shared" si="3"/>
        <v>0.78660553206201789</v>
      </c>
      <c r="H24" s="18">
        <f>IF(tblTally!E22="","",tblTally!E22/100)</f>
        <v>0.33</v>
      </c>
      <c r="I24" s="18">
        <f t="shared" si="4"/>
        <v>0.33</v>
      </c>
      <c r="J24" s="13" t="str">
        <f t="shared" si="5"/>
        <v/>
      </c>
    </row>
    <row r="25" spans="1:10" x14ac:dyDescent="0.45">
      <c r="A25" s="17">
        <f>IF(tblTally!B23="","",tblTally!B23)</f>
        <v>46075</v>
      </c>
      <c r="B25" s="13">
        <f>IF(tblTally!B23="","",tblTally!C23+tblTally!D23)</f>
        <v>3530.41</v>
      </c>
      <c r="C25" s="13">
        <f>IF(tblTally!C23="","",tblTally!C23)</f>
        <v>1047.5999999999999</v>
      </c>
      <c r="D25" s="13" t="str">
        <f>IF(SUM(tblTally!O23:'tblTally'!R23)=0,"",SUM(tblTally!O23:'tblTally'!R23))</f>
        <v/>
      </c>
      <c r="E25" s="13" t="str">
        <f>IF(D25="","",D25+tblTally!AX23+tblTally!BF23+tblTally!BG23+tblTally!BH23)</f>
        <v/>
      </c>
      <c r="F25" s="21">
        <f t="shared" si="2"/>
        <v>0.65741101118996426</v>
      </c>
      <c r="G25" s="21">
        <f t="shared" si="3"/>
        <v>0.78583480115773452</v>
      </c>
      <c r="H25" s="18">
        <f>IF(tblTally!E23="","",tblTally!E23/100)</f>
        <v>0.33</v>
      </c>
      <c r="I25" s="18">
        <f t="shared" si="4"/>
        <v>0.33</v>
      </c>
      <c r="J25" s="13" t="str">
        <f t="shared" si="5"/>
        <v/>
      </c>
    </row>
    <row r="26" spans="1:10" x14ac:dyDescent="0.45">
      <c r="A26" s="17">
        <f>IF(tblTally!B24="","",tblTally!B24)</f>
        <v>46076</v>
      </c>
      <c r="B26" s="13">
        <f>IF(tblTally!B24="","",tblTally!C24+tblTally!D24)</f>
        <v>3551.5699999999997</v>
      </c>
      <c r="C26" s="13">
        <f>IF(tblTally!C24="","",tblTally!C24)</f>
        <v>1196.95</v>
      </c>
      <c r="D26" s="13" t="str">
        <f>IF(SUM(tblTally!O24:'tblTally'!R24)=0,"",SUM(tblTally!O24:'tblTally'!R24))</f>
        <v/>
      </c>
      <c r="E26" s="13" t="str">
        <f>IF(D26="","",D26+tblTally!AX24+tblTally!BF24+tblTally!BG24+tblTally!BH24)</f>
        <v/>
      </c>
      <c r="F26" s="21">
        <f t="shared" si="2"/>
        <v>0.7735061093254757</v>
      </c>
      <c r="G26" s="21">
        <f t="shared" si="3"/>
        <v>0.79260138275814318</v>
      </c>
      <c r="H26" s="18">
        <f>IF(tblTally!E24="","",tblTally!E24/100)</f>
        <v>0.33</v>
      </c>
      <c r="I26" s="18">
        <f t="shared" si="4"/>
        <v>0.33</v>
      </c>
      <c r="J26" s="13" t="str">
        <f t="shared" si="5"/>
        <v/>
      </c>
    </row>
    <row r="27" spans="1:10" x14ac:dyDescent="0.45">
      <c r="A27" s="17">
        <f>IF(tblTally!B25="","",tblTally!B25)</f>
        <v>46077</v>
      </c>
      <c r="B27" s="13">
        <f>IF(tblTally!B25="","",tblTally!C25+tblTally!D25)</f>
        <v>3843.29</v>
      </c>
      <c r="C27" s="13">
        <f>IF(tblTally!C25="","",tblTally!C25)</f>
        <v>1406.03</v>
      </c>
      <c r="D27" s="13" t="str">
        <f>IF(SUM(tblTally!O25:'tblTally'!R25)=0,"",SUM(tblTally!O25:'tblTally'!R25))</f>
        <v/>
      </c>
      <c r="E27" s="13" t="str">
        <f>IF(D27="","",D27+tblTally!AX25+tblTally!BF25+tblTally!BG25+tblTally!BH25)</f>
        <v/>
      </c>
      <c r="F27" s="21">
        <f t="shared" si="2"/>
        <v>0.82932919319815201</v>
      </c>
      <c r="G27" s="21">
        <f t="shared" si="3"/>
        <v>0.80143793865913715</v>
      </c>
      <c r="H27" s="18">
        <f>IF(tblTally!E25="","",tblTally!E25/100)</f>
        <v>0.33</v>
      </c>
      <c r="I27" s="18">
        <f t="shared" si="4"/>
        <v>0.33</v>
      </c>
      <c r="J27" s="13" t="str">
        <f t="shared" si="5"/>
        <v/>
      </c>
    </row>
    <row r="28" spans="1:10" x14ac:dyDescent="0.45">
      <c r="A28" s="17">
        <f>IF(tblTally!B26="","",tblTally!B26)</f>
        <v>46078</v>
      </c>
      <c r="B28" s="13">
        <f>IF(tblTally!B26="","",tblTally!C26+tblTally!D26)</f>
        <v>4063.16</v>
      </c>
      <c r="C28" s="13">
        <f>IF(tblTally!C26="","",tblTally!C26)</f>
        <v>1445.69</v>
      </c>
      <c r="D28" s="13">
        <f>IF(SUM(tblTally!O26:'tblTally'!R26)=0,"",SUM(tblTally!O26:'tblTally'!R26))</f>
        <v>3</v>
      </c>
      <c r="E28" s="13">
        <f>IF(D28="","",D28+tblTally!AX26+tblTally!BF26+tblTally!BG26+tblTally!BH26)</f>
        <v>3</v>
      </c>
      <c r="F28" s="21">
        <f t="shared" si="2"/>
        <v>0.80561032502952057</v>
      </c>
      <c r="G28" s="21">
        <f t="shared" si="3"/>
        <v>0.80250978682097751</v>
      </c>
      <c r="H28" s="18">
        <f>IF(tblTally!E26="","",tblTally!E26/100)</f>
        <v>0.33</v>
      </c>
      <c r="I28" s="18">
        <f t="shared" si="4"/>
        <v>0.33</v>
      </c>
      <c r="J28" s="13">
        <f t="shared" si="5"/>
        <v>14</v>
      </c>
    </row>
    <row r="29" spans="1:10" x14ac:dyDescent="0.45">
      <c r="A29" s="17">
        <f>IF(tblTally!B27="","",tblTally!B27)</f>
        <v>46079</v>
      </c>
      <c r="B29" s="13">
        <f>IF(tblTally!B27="","",tblTally!C27+tblTally!D27)</f>
        <v>3995.7799999999997</v>
      </c>
      <c r="C29" s="13">
        <f>IF(tblTally!C27="","",tblTally!C27)</f>
        <v>1440.91</v>
      </c>
      <c r="D29" s="13" t="str">
        <f>IF(SUM(tblTally!O27:'tblTally'!R27)=0,"",SUM(tblTally!O27:'tblTally'!R27))</f>
        <v/>
      </c>
      <c r="E29" s="13" t="str">
        <f>IF(D29="","",D29+tblTally!AX27+tblTally!BF27+tblTally!BG27+tblTally!BH27)</f>
        <v/>
      </c>
      <c r="F29" s="21">
        <f t="shared" si="2"/>
        <v>0.8166483185870238</v>
      </c>
      <c r="G29" s="21">
        <f t="shared" si="3"/>
        <v>0.80169924089963562</v>
      </c>
      <c r="H29" s="18">
        <f>IF(tblTally!E27="","",tblTally!E27/100)</f>
        <v>0.33</v>
      </c>
      <c r="I29" s="18">
        <f t="shared" si="4"/>
        <v>0.33</v>
      </c>
      <c r="J29" s="13" t="str">
        <f t="shared" si="5"/>
        <v/>
      </c>
    </row>
    <row r="30" spans="1:10" x14ac:dyDescent="0.45">
      <c r="A30" s="17">
        <f>IF(tblTally!B28="","",tblTally!B28)</f>
        <v>46080</v>
      </c>
      <c r="B30" s="13">
        <f>IF(tblTally!B28="","",tblTally!C28+tblTally!D28)</f>
        <v>3713.24</v>
      </c>
      <c r="C30" s="13">
        <f>IF(tblTally!C28="","",tblTally!C28)</f>
        <v>1429.32</v>
      </c>
      <c r="D30" s="13" t="str">
        <f>IF(SUM(tblTally!O28:'tblTally'!R28)=0,"",SUM(tblTally!O28:'tblTally'!R28))</f>
        <v/>
      </c>
      <c r="E30" s="13" t="str">
        <f>IF(D30="","",D30+tblTally!AX28+tblTally!BF28+tblTally!BG28+tblTally!BH28)</f>
        <v/>
      </c>
      <c r="F30" s="21">
        <f t="shared" si="2"/>
        <v>0.86335544795689823</v>
      </c>
      <c r="G30" s="21">
        <f t="shared" si="3"/>
        <v>0.8005850879252745</v>
      </c>
      <c r="H30" s="18">
        <f>IF(tblTally!E28="","",tblTally!E28/100)</f>
        <v>0.33</v>
      </c>
      <c r="I30" s="18">
        <f t="shared" si="4"/>
        <v>0.33</v>
      </c>
      <c r="J30" s="13" t="str">
        <f t="shared" si="5"/>
        <v/>
      </c>
    </row>
    <row r="31" spans="1:10" x14ac:dyDescent="0.45">
      <c r="A31" s="17">
        <f>IF(tblTally!B29="","",tblTally!B29)</f>
        <v>46081</v>
      </c>
      <c r="B31" s="13">
        <f>IF(tblTally!B29="","",tblTally!C29+tblTally!D29)</f>
        <v>3606.58</v>
      </c>
      <c r="C31" s="13">
        <f>IF(tblTally!C29="","",tblTally!C29)</f>
        <v>1419.87</v>
      </c>
      <c r="D31" s="13" t="str">
        <f>IF(SUM(tblTally!O29:'tblTally'!R29)=0,"",SUM(tblTally!O29:'tblTally'!R29))</f>
        <v/>
      </c>
      <c r="E31" s="13" t="str">
        <f>IF(D31="","",D31+tblTally!AX29+tblTally!BF29+tblTally!BG29+tblTally!BH29)</f>
        <v/>
      </c>
      <c r="F31" s="21">
        <f t="shared" si="2"/>
        <v>0.87721344202957474</v>
      </c>
      <c r="G31" s="21">
        <f t="shared" si="3"/>
        <v>0.79954692107938796</v>
      </c>
      <c r="H31" s="18">
        <f>IF(tblTally!E29="","",tblTally!E29/100)</f>
        <v>0.33</v>
      </c>
      <c r="I31" s="18">
        <f t="shared" si="4"/>
        <v>0.33</v>
      </c>
      <c r="J31" s="13" t="str">
        <f t="shared" si="5"/>
        <v/>
      </c>
    </row>
    <row r="32" spans="1:10" x14ac:dyDescent="0.45">
      <c r="A32" s="17">
        <f>IF(tblTally!B30="","",tblTally!B30)</f>
        <v>46082</v>
      </c>
      <c r="B32" s="13">
        <f>IF(tblTally!B30="","",tblTally!C30+tblTally!D30)</f>
        <v>3491.05</v>
      </c>
      <c r="C32" s="13">
        <f>IF(tblTally!C30="","",tblTally!C30)</f>
        <v>1431.15</v>
      </c>
      <c r="D32" s="13" t="str">
        <f>IF(SUM(tblTally!O30:'tblTally'!R30)=0,"",SUM(tblTally!O30:'tblTally'!R30))</f>
        <v/>
      </c>
      <c r="E32" s="13" t="str">
        <f>IF(D32="","",D32+tblTally!AX30+tblTally!BF30+tblTally!BG30+tblTally!BH30)</f>
        <v/>
      </c>
      <c r="F32" s="21">
        <f t="shared" si="2"/>
        <v>0.89825907320807352</v>
      </c>
      <c r="G32" s="21">
        <f t="shared" si="3"/>
        <v>0.79941088588846032</v>
      </c>
      <c r="H32" s="18">
        <f>IF(tblTally!E30="","",tblTally!E30/100)</f>
        <v>0.33</v>
      </c>
      <c r="I32" s="18">
        <f t="shared" si="4"/>
        <v>0.33</v>
      </c>
      <c r="J32" s="13" t="str">
        <f t="shared" si="5"/>
        <v/>
      </c>
    </row>
    <row r="33" spans="1:10" x14ac:dyDescent="0.45">
      <c r="A33" s="17">
        <f>IF(tblTally!B31="","",tblTally!B31)</f>
        <v>46083</v>
      </c>
      <c r="B33" s="13">
        <f>IF(tblTally!B31="","",tblTally!C31+tblTally!D31)</f>
        <v>3494.4399999999996</v>
      </c>
      <c r="C33" s="13">
        <f>IF(tblTally!C31="","",tblTally!C31)</f>
        <v>1432.84</v>
      </c>
      <c r="D33" s="13" t="str">
        <f>IF(SUM(tblTally!O31:'tblTally'!R31)=0,"",SUM(tblTally!O31:'tblTally'!R31))</f>
        <v/>
      </c>
      <c r="E33" s="13" t="str">
        <f>IF(D33="","",D33+tblTally!AX31+tblTally!BF31+tblTally!BG31+tblTally!BH31)</f>
        <v/>
      </c>
      <c r="F33" s="21">
        <f t="shared" si="2"/>
        <v>0.89831242852062176</v>
      </c>
      <c r="G33" s="21">
        <f t="shared" si="3"/>
        <v>0.79885080133475594</v>
      </c>
      <c r="H33" s="18">
        <f>IF(tblTally!E31="","",tblTally!E31/100)</f>
        <v>0.33</v>
      </c>
      <c r="I33" s="18">
        <f t="shared" si="4"/>
        <v>0.33</v>
      </c>
      <c r="J33" s="13" t="str">
        <f t="shared" si="5"/>
        <v/>
      </c>
    </row>
    <row r="34" spans="1:10" x14ac:dyDescent="0.45">
      <c r="A34" s="17">
        <f>IF(tblTally!B32="","",tblTally!B32)</f>
        <v>46084</v>
      </c>
      <c r="B34" s="13">
        <f>IF(tblTally!B32="","",tblTally!C32+tblTally!D32)</f>
        <v>3441.93</v>
      </c>
      <c r="C34" s="13">
        <f>IF(tblTally!C32="","",tblTally!C32)</f>
        <v>1426.31</v>
      </c>
      <c r="D34" s="13" t="str">
        <f>IF(SUM(tblTally!O32:'tblTally'!R32)=0,"",SUM(tblTally!O32:'tblTally'!R32))</f>
        <v/>
      </c>
      <c r="E34" s="13" t="str">
        <f>IF(D34="","",D34+tblTally!AX32+tblTally!BF32+tblTally!BG32+tblTally!BH32)</f>
        <v/>
      </c>
      <c r="F34" s="21">
        <f t="shared" si="2"/>
        <v>0.90350150858322975</v>
      </c>
      <c r="G34" s="21">
        <f t="shared" si="3"/>
        <v>0.79791823646537596</v>
      </c>
      <c r="H34" s="18">
        <f>IF(tblTally!E32="","",tblTally!E32/100)</f>
        <v>0.33</v>
      </c>
      <c r="I34" s="18">
        <f t="shared" si="4"/>
        <v>0.33</v>
      </c>
      <c r="J34" s="13" t="str">
        <f t="shared" si="5"/>
        <v/>
      </c>
    </row>
    <row r="35" spans="1:10" x14ac:dyDescent="0.45">
      <c r="A35" s="17">
        <f>IF(tblTally!B33="","",tblTally!B33)</f>
        <v>46085</v>
      </c>
      <c r="B35" s="13">
        <f>IF(tblTally!B33="","",tblTally!C33+tblTally!D33)</f>
        <v>3343.8599999999997</v>
      </c>
      <c r="C35" s="13">
        <f>IF(tblTally!C33="","",tblTally!C33)</f>
        <v>1436.07</v>
      </c>
      <c r="D35" s="13" t="str">
        <f>IF(SUM(tblTally!O33:'tblTally'!R33)=0,"",SUM(tblTally!O33:'tblTally'!R33))</f>
        <v/>
      </c>
      <c r="E35" s="13" t="str">
        <f>IF(D35="","",D35+tblTally!AX33+tblTally!BF33+tblTally!BG33+tblTally!BH33)</f>
        <v/>
      </c>
      <c r="F35" s="21">
        <f t="shared" si="2"/>
        <v>0.91851215092182859</v>
      </c>
      <c r="G35" s="21">
        <f t="shared" si="3"/>
        <v>0.79771070118031717</v>
      </c>
      <c r="H35" s="18">
        <f>IF(tblTally!E33="","",tblTally!E33/100)</f>
        <v>0.33</v>
      </c>
      <c r="I35" s="18">
        <f t="shared" si="4"/>
        <v>0.33</v>
      </c>
      <c r="J35" s="13" t="str">
        <f t="shared" si="5"/>
        <v/>
      </c>
    </row>
    <row r="36" spans="1:10" x14ac:dyDescent="0.45">
      <c r="A36" s="17">
        <f>IF(tblTally!B34="","",tblTally!B34)</f>
        <v>46086</v>
      </c>
      <c r="B36" s="13">
        <f>IF(tblTally!B34="","",tblTally!C34+tblTally!D34)</f>
        <v>3377.75</v>
      </c>
      <c r="C36" s="13">
        <f>IF(tblTally!C34="","",tblTally!C34)</f>
        <v>1444.57</v>
      </c>
      <c r="D36" s="13" t="str">
        <f>IF(SUM(tblTally!O34:'tblTally'!R34)=0,"",SUM(tblTally!O34:'tblTally'!R34))</f>
        <v/>
      </c>
      <c r="E36" s="13" t="str">
        <f>IF(D36="","",D36+tblTally!AX34+tblTally!BF34+tblTally!BG34+tblTally!BH34)</f>
        <v/>
      </c>
      <c r="F36" s="21">
        <f t="shared" si="2"/>
        <v>0.9166524143172462</v>
      </c>
      <c r="G36" s="21">
        <f t="shared" si="3"/>
        <v>0.79744566944394701</v>
      </c>
      <c r="H36" s="18">
        <f>IF(tblTally!E34="","",tblTally!E34/100)</f>
        <v>0.33</v>
      </c>
      <c r="I36" s="18">
        <f t="shared" si="4"/>
        <v>0.33</v>
      </c>
      <c r="J36" s="13" t="str">
        <f t="shared" si="5"/>
        <v/>
      </c>
    </row>
    <row r="37" spans="1:10" x14ac:dyDescent="0.45">
      <c r="A37" s="17">
        <f>IF(tblTally!B35="","",tblTally!B35)</f>
        <v>46087</v>
      </c>
      <c r="B37" s="13">
        <f>IF(tblTally!B35="","",tblTally!C35+tblTally!D35)</f>
        <v>3413.29</v>
      </c>
      <c r="C37" s="13">
        <f>IF(tblTally!C35="","",tblTally!C35)</f>
        <v>1438.69</v>
      </c>
      <c r="D37" s="13" t="str">
        <f>IF(SUM(tblTally!O35:'tblTally'!R35)=0,"",SUM(tblTally!O35:'tblTally'!R35))</f>
        <v/>
      </c>
      <c r="E37" s="13" t="str">
        <f>IF(D37="","",D37+tblTally!AX35+tblTally!BF35+tblTally!BG35+tblTally!BH35)</f>
        <v/>
      </c>
      <c r="F37" s="21">
        <f t="shared" si="2"/>
        <v>0.91075051052087364</v>
      </c>
      <c r="G37" s="21">
        <f t="shared" si="3"/>
        <v>0.79652473479099639</v>
      </c>
      <c r="H37" s="18">
        <f>IF(tblTally!E35="","",tblTally!E35/100)</f>
        <v>0.33</v>
      </c>
      <c r="I37" s="18">
        <f t="shared" si="4"/>
        <v>0.33</v>
      </c>
      <c r="J37" s="13" t="str">
        <f t="shared" si="5"/>
        <v/>
      </c>
    </row>
    <row r="38" spans="1:10" x14ac:dyDescent="0.45">
      <c r="A38" s="17">
        <f>IF(tblTally!B36="","",tblTally!B36)</f>
        <v>46088</v>
      </c>
      <c r="B38" s="13">
        <f>IF(tblTally!B36="","",tblTally!C36+tblTally!D36)</f>
        <v>3402.19</v>
      </c>
      <c r="C38" s="13">
        <f>IF(tblTally!C36="","",tblTally!C36)</f>
        <v>1430.98</v>
      </c>
      <c r="D38" s="13" t="str">
        <f>IF(SUM(tblTally!O36:'tblTally'!R36)=0,"",SUM(tblTally!O36:'tblTally'!R36))</f>
        <v/>
      </c>
      <c r="E38" s="13" t="str">
        <f>IF(D38="","",D38+tblTally!AX36+tblTally!BF36+tblTally!BG36+tblTally!BH36)</f>
        <v/>
      </c>
      <c r="F38" s="21">
        <f t="shared" si="2"/>
        <v>0.91003364057401892</v>
      </c>
      <c r="G38" s="21">
        <f t="shared" si="3"/>
        <v>0.79550753497851567</v>
      </c>
      <c r="H38" s="18">
        <f>IF(tblTally!E36="","",tblTally!E36/100)</f>
        <v>0.33</v>
      </c>
      <c r="I38" s="18">
        <f t="shared" si="4"/>
        <v>0.33</v>
      </c>
      <c r="J38" s="13" t="str">
        <f t="shared" si="5"/>
        <v/>
      </c>
    </row>
    <row r="39" spans="1:10" x14ac:dyDescent="0.45">
      <c r="A39" s="17">
        <f>IF(tblTally!B37="","",tblTally!B37)</f>
        <v>46089</v>
      </c>
      <c r="B39" s="13">
        <f>IF(tblTally!B37="","",tblTally!C37+tblTally!D37)</f>
        <v>3382.0299999999997</v>
      </c>
      <c r="C39" s="13">
        <f>IF(tblTally!C37="","",tblTally!C37)</f>
        <v>1438.04</v>
      </c>
      <c r="D39" s="13" t="str">
        <f>IF(SUM(tblTally!O37:'tblTally'!R37)=0,"",SUM(tblTally!O37:'tblTally'!R37))</f>
        <v/>
      </c>
      <c r="E39" s="13" t="str">
        <f>IF(D39="","",D39+tblTally!AX37+tblTally!BF37+tblTally!BG37+tblTally!BH37)</f>
        <v/>
      </c>
      <c r="F39" s="21">
        <f t="shared" si="2"/>
        <v>0.91444735781335962</v>
      </c>
      <c r="G39" s="21">
        <f t="shared" si="3"/>
        <v>0.79516754834915027</v>
      </c>
      <c r="H39" s="18">
        <f>IF(tblTally!E37="","",tblTally!E37/100)</f>
        <v>0.33</v>
      </c>
      <c r="I39" s="18">
        <f t="shared" si="4"/>
        <v>0.33</v>
      </c>
      <c r="J39" s="13" t="str">
        <f t="shared" si="5"/>
        <v/>
      </c>
    </row>
    <row r="40" spans="1:10" x14ac:dyDescent="0.45">
      <c r="A40" s="17">
        <f>IF(tblTally!B38="","",tblTally!B38)</f>
        <v>46090</v>
      </c>
      <c r="B40" s="13">
        <f>IF(tblTally!B38="","",tblTally!C38+tblTally!D38)</f>
        <v>3673.09</v>
      </c>
      <c r="C40" s="13">
        <f>IF(tblTally!C38="","",tblTally!C38)</f>
        <v>1447.07</v>
      </c>
      <c r="D40" s="13" t="str">
        <f>IF(SUM(tblTally!O38:'tblTally'!R38)=0,"",SUM(tblTally!O38:'tblTally'!R38))</f>
        <v/>
      </c>
      <c r="E40" s="13" t="str">
        <f>IF(D40="","",D40+tblTally!AX38+tblTally!BF38+tblTally!BG38+tblTally!BH38)</f>
        <v/>
      </c>
      <c r="F40" s="21">
        <f t="shared" si="2"/>
        <v>0.8766974774177333</v>
      </c>
      <c r="G40" s="21">
        <f t="shared" si="3"/>
        <v>0.79491814847378139</v>
      </c>
      <c r="H40" s="18">
        <f>IF(tblTally!E38="","",tblTally!E38/100)</f>
        <v>0.33</v>
      </c>
      <c r="I40" s="18">
        <f t="shared" si="4"/>
        <v>0.33</v>
      </c>
      <c r="J40" s="13" t="str">
        <f t="shared" si="5"/>
        <v/>
      </c>
    </row>
    <row r="41" spans="1:10" x14ac:dyDescent="0.45">
      <c r="A41" s="17">
        <f>IF(tblTally!B39="","",tblTally!B39)</f>
        <v>46091</v>
      </c>
      <c r="B41" s="13">
        <f>IF(tblTally!B39="","",tblTally!C39+tblTally!D39)</f>
        <v>4547.62</v>
      </c>
      <c r="C41" s="13">
        <f>IF(tblTally!C39="","",tblTally!C39)</f>
        <v>1449.01</v>
      </c>
      <c r="D41" s="13" t="str">
        <f>IF(SUM(tblTally!O39:'tblTally'!R39)=0,"",SUM(tblTally!O39:'tblTally'!R39))</f>
        <v/>
      </c>
      <c r="E41" s="13" t="str">
        <f>IF(D41="","",D41+tblTally!AX39+tblTally!BF39+tblTally!BG39+tblTally!BH39)</f>
        <v/>
      </c>
      <c r="F41" s="21">
        <f t="shared" si="2"/>
        <v>0.70072318162988589</v>
      </c>
      <c r="G41" s="21">
        <f t="shared" si="3"/>
        <v>0.7943348617274989</v>
      </c>
      <c r="H41" s="18">
        <f>IF(tblTally!E39="","",tblTally!E39/100)</f>
        <v>0.33</v>
      </c>
      <c r="I41" s="18">
        <f t="shared" si="4"/>
        <v>0.33</v>
      </c>
      <c r="J41" s="13" t="str">
        <f t="shared" si="5"/>
        <v/>
      </c>
    </row>
    <row r="42" spans="1:10" x14ac:dyDescent="0.45">
      <c r="A42" s="17">
        <f>IF(tblTally!B40="","",tblTally!B40)</f>
        <v>46092</v>
      </c>
      <c r="B42" s="13">
        <f>IF(tblTally!B40="","",tblTally!C40+tblTally!D40)</f>
        <v>4855.6100000000006</v>
      </c>
      <c r="C42" s="13">
        <f>IF(tblTally!C40="","",tblTally!C40)</f>
        <v>1450.58</v>
      </c>
      <c r="D42" s="13">
        <f>IF(SUM(tblTally!O40:'tblTally'!R40)=0,"",SUM(tblTally!O40:'tblTally'!R40))</f>
        <v>1</v>
      </c>
      <c r="E42" s="13">
        <f>IF(D42="","",D42+tblTally!AX40+tblTally!BF40+tblTally!BG40+tblTally!BH40)</f>
        <v>1</v>
      </c>
      <c r="F42" s="21">
        <f t="shared" si="2"/>
        <v>0.62930124119360842</v>
      </c>
      <c r="G42" s="21">
        <f t="shared" si="3"/>
        <v>0.79372960228033373</v>
      </c>
      <c r="H42" s="18">
        <f>IF(tblTally!E40="","",tblTally!E40/100)</f>
        <v>0.33</v>
      </c>
      <c r="I42" s="18">
        <f t="shared" si="4"/>
        <v>0.33</v>
      </c>
      <c r="J42" s="13">
        <f t="shared" si="5"/>
        <v>6</v>
      </c>
    </row>
    <row r="43" spans="1:10" x14ac:dyDescent="0.45">
      <c r="A43" s="17">
        <f>IF(tblTally!B41="","",tblTally!B41)</f>
        <v>46093</v>
      </c>
      <c r="B43" s="13">
        <f>IF(tblTally!B41="","",tblTally!C41+tblTally!D41)</f>
        <v>4534.3900000000003</v>
      </c>
      <c r="C43" s="13">
        <f>IF(tblTally!C41="","",tblTally!C41)</f>
        <v>1442.82</v>
      </c>
      <c r="D43" s="13">
        <f>IF(SUM(tblTally!O41:'tblTally'!R41)=0,"",SUM(tblTally!O41:'tblTally'!R41))</f>
        <v>1</v>
      </c>
      <c r="E43" s="13">
        <f>IF(D43="","",D43+tblTally!AX41+tblTally!BF41+tblTally!BG41+tblTally!BH41)</f>
        <v>1</v>
      </c>
      <c r="F43" s="21">
        <f t="shared" si="2"/>
        <v>0.6996516820374844</v>
      </c>
      <c r="G43" s="21">
        <f t="shared" si="3"/>
        <v>0.79267224672981085</v>
      </c>
      <c r="H43" s="18">
        <f>IF(tblTally!E41="","",tblTally!E41/100)</f>
        <v>0.33</v>
      </c>
      <c r="I43" s="18">
        <f t="shared" si="4"/>
        <v>0.33</v>
      </c>
      <c r="J43" s="13">
        <f t="shared" si="5"/>
        <v>5</v>
      </c>
    </row>
    <row r="44" spans="1:10" x14ac:dyDescent="0.45">
      <c r="A44" s="17">
        <f>IF(tblTally!B42="","",tblTally!B42)</f>
        <v>46094</v>
      </c>
      <c r="B44" s="13">
        <f>IF(tblTally!B42="","",tblTally!C42+tblTally!D42)</f>
        <v>5993.83</v>
      </c>
      <c r="C44" s="13">
        <f>IF(tblTally!C42="","",tblTally!C42)</f>
        <v>1445.1</v>
      </c>
      <c r="D44" s="13" t="str">
        <f>IF(SUM(tblTally!O42:'tblTally'!R42)=0,"",SUM(tblTally!O42:'tblTally'!R42))</f>
        <v/>
      </c>
      <c r="E44" s="13" t="str">
        <f>IF(D44="","",D44+tblTally!AX42+tblTally!BF42+tblTally!BG42+tblTally!BH42)</f>
        <v/>
      </c>
      <c r="F44" s="21">
        <f t="shared" si="2"/>
        <v>0.387896458329473</v>
      </c>
      <c r="G44" s="21">
        <f t="shared" si="3"/>
        <v>0.79208845319188648</v>
      </c>
      <c r="H44" s="18">
        <f>IF(tblTally!E42="","",tblTally!E42/100)</f>
        <v>0.33</v>
      </c>
      <c r="I44" s="18">
        <f t="shared" si="4"/>
        <v>0.33</v>
      </c>
      <c r="J44" s="13" t="str">
        <f t="shared" si="5"/>
        <v/>
      </c>
    </row>
    <row r="45" spans="1:10" x14ac:dyDescent="0.45">
      <c r="A45" s="17">
        <f>IF(tblTally!B43="","",tblTally!B43)</f>
        <v>46095</v>
      </c>
      <c r="B45" s="13">
        <f>IF(tblTally!B43="","",tblTally!C43+tblTally!D43)</f>
        <v>7686.0700000000006</v>
      </c>
      <c r="C45" s="13">
        <f>IF(tblTally!C43="","",tblTally!C43)</f>
        <v>1435.43</v>
      </c>
      <c r="D45" s="13">
        <f>IF(SUM(tblTally!O43:'tblTally'!R43)=0,"",SUM(tblTally!O43:'tblTally'!R43))</f>
        <v>1</v>
      </c>
      <c r="E45" s="13">
        <f>IF(D45="","",D45+tblTally!AX43+tblTally!BF43+tblTally!BG43+tblTally!BH43)</f>
        <v>1</v>
      </c>
      <c r="F45" s="21">
        <f t="shared" si="2"/>
        <v>0.19011716871404624</v>
      </c>
      <c r="G45" s="21">
        <f t="shared" si="3"/>
        <v>0.79091520623901357</v>
      </c>
      <c r="H45" s="18">
        <f>IF(tblTally!E43="","",tblTally!E43/100)</f>
        <v>0.33</v>
      </c>
      <c r="I45" s="18">
        <f t="shared" si="4"/>
        <v>0.33</v>
      </c>
      <c r="J45" s="13">
        <f t="shared" si="5"/>
        <v>20</v>
      </c>
    </row>
    <row r="46" spans="1:10" x14ac:dyDescent="0.45">
      <c r="A46" s="17">
        <f>IF(tblTally!B44="","",tblTally!B44)</f>
        <v>46096</v>
      </c>
      <c r="B46" s="13">
        <f>IF(tblTally!B44="","",tblTally!C44+tblTally!D44)</f>
        <v>9212.9</v>
      </c>
      <c r="C46" s="13">
        <f>IF(tblTally!C44="","",tblTally!C44)</f>
        <v>1442.6</v>
      </c>
      <c r="D46" s="13" t="str">
        <f>IF(SUM(tblTally!O44:'tblTally'!R44)=0,"",SUM(tblTally!O44:'tblTally'!R44))</f>
        <v/>
      </c>
      <c r="E46" s="13" t="str">
        <f>IF(D46="","",D46+tblTally!AX44+tblTally!BF44+tblTally!BG44+tblTally!BH44)</f>
        <v/>
      </c>
      <c r="F46" s="21">
        <f t="shared" si="2"/>
        <v>0.11659156830727754</v>
      </c>
      <c r="G46" s="21">
        <f t="shared" si="3"/>
        <v>0.79056028415492841</v>
      </c>
      <c r="H46" s="18">
        <f>IF(tblTally!E44="","",tblTally!E44/100)</f>
        <v>0.33</v>
      </c>
      <c r="I46" s="18">
        <f t="shared" si="4"/>
        <v>0.33</v>
      </c>
      <c r="J46" s="13" t="str">
        <f t="shared" si="5"/>
        <v/>
      </c>
    </row>
    <row r="47" spans="1:10" x14ac:dyDescent="0.45">
      <c r="A47" s="17">
        <f>IF(tblTally!B45="","",tblTally!B45)</f>
        <v>46097</v>
      </c>
      <c r="B47" s="13">
        <f>IF(tblTally!B45="","",tblTally!C45+tblTally!D45)</f>
        <v>8342.5300000000007</v>
      </c>
      <c r="C47" s="13">
        <f>IF(tblTally!C45="","",tblTally!C45)</f>
        <v>1445.27</v>
      </c>
      <c r="D47" s="13" t="str">
        <f>IF(SUM(tblTally!O45:'tblTally'!R45)=0,"",SUM(tblTally!O45:'tblTally'!R45))</f>
        <v/>
      </c>
      <c r="E47" s="13" t="str">
        <f>IF(D47="","",D47+tblTally!AX45+tblTally!BF45+tblTally!BG45+tblTally!BH45)</f>
        <v/>
      </c>
      <c r="F47" s="21">
        <f t="shared" si="2"/>
        <v>0.15357509343427109</v>
      </c>
      <c r="G47" s="21">
        <f t="shared" si="3"/>
        <v>0.78998044540384948</v>
      </c>
      <c r="H47" s="18">
        <f>IF(tblTally!E45="","",tblTally!E45/100)</f>
        <v>0.33</v>
      </c>
      <c r="I47" s="18">
        <f t="shared" si="4"/>
        <v>0.33</v>
      </c>
      <c r="J47" s="13" t="str">
        <f t="shared" si="5"/>
        <v/>
      </c>
    </row>
    <row r="48" spans="1:10" x14ac:dyDescent="0.45">
      <c r="A48" s="17">
        <f>IF(tblTally!B46="","",tblTally!B46)</f>
        <v>46098</v>
      </c>
      <c r="B48" s="13">
        <f>IF(tblTally!B46="","",tblTally!C46+tblTally!D46)</f>
        <v>7332.49</v>
      </c>
      <c r="C48" s="13">
        <f>IF(tblTally!C46="","",tblTally!C46)</f>
        <v>1433.79</v>
      </c>
      <c r="D48" s="13" t="str">
        <f>IF(SUM(tblTally!O46:'tblTally'!R46)=0,"",SUM(tblTally!O46:'tblTally'!R46))</f>
        <v/>
      </c>
      <c r="E48" s="13" t="str">
        <f>IF(D48="","",D48+tblTally!AX46+tblTally!BF46+tblTally!BG46+tblTally!BH46)</f>
        <v/>
      </c>
      <c r="F48" s="21">
        <f t="shared" si="2"/>
        <v>0.2168092503515151</v>
      </c>
      <c r="G48" s="21">
        <f t="shared" si="3"/>
        <v>0.788685219516014</v>
      </c>
      <c r="H48" s="18">
        <f>IF(tblTally!E46="","",tblTally!E46/100)</f>
        <v>0.33</v>
      </c>
      <c r="I48" s="18">
        <f t="shared" si="4"/>
        <v>0.33</v>
      </c>
      <c r="J48" s="13" t="str">
        <f t="shared" si="5"/>
        <v/>
      </c>
    </row>
    <row r="49" spans="1:10" x14ac:dyDescent="0.45">
      <c r="A49" s="17">
        <f>IF(tblTally!B47="","",tblTally!B47)</f>
        <v>46099</v>
      </c>
      <c r="B49" s="13">
        <f>IF(tblTally!B47="","",tblTally!C47+tblTally!D47)</f>
        <v>9191.18</v>
      </c>
      <c r="C49" s="13">
        <f>IF(tblTally!C47="","",tblTally!C47)</f>
        <v>1439.93</v>
      </c>
      <c r="D49" s="13" t="str">
        <f>IF(SUM(tblTally!O47:'tblTally'!R47)=0,"",SUM(tblTally!O47:'tblTally'!R47))</f>
        <v/>
      </c>
      <c r="E49" s="13" t="str">
        <f>IF(D49="","",D49+tblTally!AX47+tblTally!BF47+tblTally!BG47+tblTally!BH47)</f>
        <v/>
      </c>
      <c r="F49" s="21">
        <f t="shared" si="2"/>
        <v>0.11679778059727546</v>
      </c>
      <c r="G49" s="21">
        <f t="shared" si="3"/>
        <v>0.7882684134473199</v>
      </c>
      <c r="H49" s="18">
        <f>IF(tblTally!E47="","",tblTally!E47/100)</f>
        <v>0.33</v>
      </c>
      <c r="I49" s="18">
        <f t="shared" si="4"/>
        <v>0.33</v>
      </c>
      <c r="J49" s="13" t="str">
        <f t="shared" si="5"/>
        <v/>
      </c>
    </row>
    <row r="50" spans="1:10" x14ac:dyDescent="0.45">
      <c r="A50" s="17">
        <f>IF(tblTally!B48="","",tblTally!B48)</f>
        <v>46100</v>
      </c>
      <c r="B50" s="13">
        <f>IF(tblTally!B48="","",tblTally!C48+tblTally!D48)</f>
        <v>13243.619999999999</v>
      </c>
      <c r="C50" s="13">
        <f>IF(tblTally!C48="","",tblTally!C48)</f>
        <v>1419.56</v>
      </c>
      <c r="D50" s="13" t="str">
        <f>IF(SUM(tblTally!O48:'tblTally'!R48)=0,"",SUM(tblTally!O48:'tblTally'!R48))</f>
        <v/>
      </c>
      <c r="E50" s="13" t="str">
        <f>IF(D50="","",D50+tblTally!AX48+tblTally!BF48+tblTally!BG48+tblTally!BH48)</f>
        <v/>
      </c>
      <c r="F50" s="21">
        <f t="shared" si="2"/>
        <v>4.7948044051139685E-2</v>
      </c>
      <c r="G50" s="21">
        <f t="shared" si="3"/>
        <v>0.78648734285062483</v>
      </c>
      <c r="H50" s="18">
        <f>IF(tblTally!E48="","",tblTally!E48/100)</f>
        <v>0.33</v>
      </c>
      <c r="I50" s="18">
        <f t="shared" si="4"/>
        <v>0.33</v>
      </c>
      <c r="J50" s="13" t="str">
        <f t="shared" si="5"/>
        <v/>
      </c>
    </row>
    <row r="51" spans="1:10" x14ac:dyDescent="0.45">
      <c r="A51" s="17" t="str">
        <f>IF(tblTally!B49="","",tblTally!B49)</f>
        <v/>
      </c>
      <c r="B51" s="13" t="str">
        <f>IF(tblTally!B49="","",tblTally!C49+tblTally!D49)</f>
        <v/>
      </c>
      <c r="C51" s="13">
        <f>IF(tblTally!C49="","",tblTally!C49)</f>
        <v>1409.3</v>
      </c>
      <c r="D51" s="13" t="str">
        <f>IF(SUM(tblTally!O49:'tblTally'!R49)=0,"",SUM(tblTally!O49:'tblTally'!R49))</f>
        <v/>
      </c>
      <c r="E51" s="13" t="str">
        <f>IF(D51="","",D51+tblTally!AX49+tblTally!BF49+tblTally!BG49+tblTally!BH49)</f>
        <v/>
      </c>
      <c r="F51" s="21" t="e">
        <f t="shared" si="2"/>
        <v>#VALUE!</v>
      </c>
      <c r="G51" s="21" t="e">
        <f t="shared" si="3"/>
        <v>#VALUE!</v>
      </c>
      <c r="H51" s="18" t="str">
        <f>IF(tblTally!E49="","",tblTally!E49/100)</f>
        <v/>
      </c>
      <c r="I51" s="18" t="str">
        <f t="shared" si="4"/>
        <v/>
      </c>
      <c r="J51" s="13" t="str">
        <f t="shared" si="5"/>
        <v/>
      </c>
    </row>
    <row r="52" spans="1:10" x14ac:dyDescent="0.45">
      <c r="A52" s="17" t="str">
        <f>IF(tblTally!B50="","",tblTally!B50)</f>
        <v/>
      </c>
      <c r="B52" s="13" t="str">
        <f>IF(tblTally!B50="","",tblTally!C50+tblTally!D50)</f>
        <v/>
      </c>
      <c r="C52" s="13" t="str">
        <f>IF(tblTally!C50="","",tblTally!C50)</f>
        <v/>
      </c>
      <c r="D52" s="13" t="str">
        <f>IF(SUM(tblTally!O50:'tblTally'!R50)=0,"",SUM(tblTally!O50:'tblTally'!R50))</f>
        <v/>
      </c>
      <c r="E52" s="13" t="str">
        <f>IF(D52="","",D52+tblTally!AX50+tblTally!BF50+tblTally!BG50+tblTally!BH50)</f>
        <v/>
      </c>
      <c r="F52" s="21" t="e">
        <f t="shared" si="2"/>
        <v>#VALUE!</v>
      </c>
      <c r="G52" s="21" t="e">
        <f t="shared" si="3"/>
        <v>#VALUE!</v>
      </c>
      <c r="H52" s="18" t="str">
        <f>IF(tblTally!E50="","",tblTally!E50/100)</f>
        <v/>
      </c>
      <c r="I52" s="18" t="str">
        <f t="shared" si="4"/>
        <v/>
      </c>
      <c r="J52" s="13" t="str">
        <f t="shared" si="5"/>
        <v/>
      </c>
    </row>
    <row r="53" spans="1:10" x14ac:dyDescent="0.45">
      <c r="A53" s="17" t="str">
        <f>IF(tblTally!B51="","",tblTally!B51)</f>
        <v/>
      </c>
      <c r="B53" s="13" t="str">
        <f>IF(tblTally!B51="","",tblTally!C51+tblTally!D51)</f>
        <v/>
      </c>
      <c r="C53" s="13" t="str">
        <f>IF(tblTally!C51="","",tblTally!C51)</f>
        <v/>
      </c>
      <c r="D53" s="13" t="str">
        <f>IF(SUM(tblTally!O51:'tblTally'!R51)=0,"",SUM(tblTally!O51:'tblTally'!R51))</f>
        <v/>
      </c>
      <c r="E53" s="13" t="str">
        <f>IF(D53="","",D53+tblTally!AX51+tblTally!BF51+tblTally!BG51+tblTally!BH51)</f>
        <v/>
      </c>
      <c r="F53" s="21" t="e">
        <f t="shared" si="2"/>
        <v>#VALUE!</v>
      </c>
      <c r="G53" s="21" t="e">
        <f t="shared" si="3"/>
        <v>#VALUE!</v>
      </c>
      <c r="H53" s="18" t="str">
        <f>IF(tblTally!E51="","",tblTally!E51/100)</f>
        <v/>
      </c>
      <c r="I53" s="18" t="str">
        <f t="shared" si="4"/>
        <v/>
      </c>
      <c r="J53" s="13" t="str">
        <f t="shared" si="5"/>
        <v/>
      </c>
    </row>
    <row r="54" spans="1:10" x14ac:dyDescent="0.45">
      <c r="A54" s="17" t="str">
        <f>IF(tblTally!B52="","",tblTally!B52)</f>
        <v/>
      </c>
      <c r="B54" s="13" t="str">
        <f>IF(tblTally!B52="","",tblTally!C52+tblTally!D52)</f>
        <v/>
      </c>
      <c r="C54" s="13" t="str">
        <f>IF(tblTally!C52="","",tblTally!C52)</f>
        <v/>
      </c>
      <c r="D54" s="13" t="str">
        <f>IF(SUM(tblTally!O52:'tblTally'!R52)=0,"",SUM(tblTally!O52:'tblTally'!R52))</f>
        <v/>
      </c>
      <c r="E54" s="13" t="str">
        <f>IF(D54="","",D54+tblTally!AX52+tblTally!BF52+tblTally!BG52+tblTally!BH52)</f>
        <v/>
      </c>
      <c r="F54" s="21" t="e">
        <f t="shared" si="2"/>
        <v>#VALUE!</v>
      </c>
      <c r="G54" s="21" t="e">
        <f t="shared" si="3"/>
        <v>#VALUE!</v>
      </c>
      <c r="H54" s="18" t="str">
        <f>IF(tblTally!E52="","",tblTally!E52/100)</f>
        <v/>
      </c>
      <c r="I54" s="18" t="str">
        <f t="shared" si="4"/>
        <v/>
      </c>
      <c r="J54" s="13" t="str">
        <f t="shared" si="5"/>
        <v/>
      </c>
    </row>
    <row r="55" spans="1:10" x14ac:dyDescent="0.45">
      <c r="A55" s="17" t="str">
        <f>IF(tblTally!B53="","",tblTally!B53)</f>
        <v/>
      </c>
      <c r="B55" s="13" t="str">
        <f>IF(tblTally!B53="","",tblTally!C53+tblTally!D53)</f>
        <v/>
      </c>
      <c r="C55" s="13" t="str">
        <f>IF(tblTally!C53="","",tblTally!C53)</f>
        <v/>
      </c>
      <c r="D55" s="13" t="str">
        <f>IF(SUM(tblTally!O53:'tblTally'!R53)=0,"",SUM(tblTally!O53:'tblTally'!R53))</f>
        <v/>
      </c>
      <c r="E55" s="13" t="str">
        <f>IF(D55="","",D55+tblTally!AX53+tblTally!BF53+tblTally!BG53+tblTally!BH53)</f>
        <v/>
      </c>
      <c r="F55" s="21" t="e">
        <f t="shared" si="2"/>
        <v>#VALUE!</v>
      </c>
      <c r="G55" s="21" t="e">
        <f t="shared" si="3"/>
        <v>#VALUE!</v>
      </c>
      <c r="H55" s="18" t="str">
        <f>IF(tblTally!E53="","",tblTally!E53/100)</f>
        <v/>
      </c>
      <c r="I55" s="18" t="str">
        <f t="shared" si="4"/>
        <v/>
      </c>
      <c r="J55" s="13" t="str">
        <f t="shared" si="5"/>
        <v/>
      </c>
    </row>
    <row r="56" spans="1:10" x14ac:dyDescent="0.45">
      <c r="A56" s="17" t="str">
        <f>IF(tblTally!B54="","",tblTally!B54)</f>
        <v/>
      </c>
      <c r="B56" s="13" t="str">
        <f>IF(tblTally!B54="","",tblTally!C54+tblTally!D54)</f>
        <v/>
      </c>
      <c r="C56" s="13" t="str">
        <f>IF(tblTally!C54="","",tblTally!C54)</f>
        <v/>
      </c>
      <c r="D56" s="13" t="str">
        <f>IF(SUM(tblTally!O54:'tblTally'!R54)=0,"",SUM(tblTally!O54:'tblTally'!R54))</f>
        <v/>
      </c>
      <c r="E56" s="13" t="str">
        <f>IF(D56="","",D56+tblTally!AX54+tblTally!BF54+tblTally!BG54+tblTally!BH54)</f>
        <v/>
      </c>
      <c r="F56" s="21" t="e">
        <f t="shared" si="2"/>
        <v>#VALUE!</v>
      </c>
      <c r="G56" s="21" t="e">
        <f t="shared" si="3"/>
        <v>#VALUE!</v>
      </c>
      <c r="H56" s="18" t="str">
        <f>IF(tblTally!E54="","",tblTally!E54/100)</f>
        <v/>
      </c>
      <c r="I56" s="18" t="str">
        <f t="shared" si="4"/>
        <v/>
      </c>
      <c r="J56" s="13" t="str">
        <f t="shared" si="5"/>
        <v/>
      </c>
    </row>
    <row r="57" spans="1:10" x14ac:dyDescent="0.45">
      <c r="A57" s="17" t="str">
        <f>IF(tblTally!B55="","",tblTally!B55)</f>
        <v/>
      </c>
      <c r="B57" s="13" t="str">
        <f>IF(tblTally!B55="","",tblTally!C55+tblTally!D55)</f>
        <v/>
      </c>
      <c r="C57" s="13" t="str">
        <f>IF(tblTally!C55="","",tblTally!C55)</f>
        <v/>
      </c>
      <c r="D57" s="13" t="str">
        <f>IF(SUM(tblTally!O55:'tblTally'!R55)=0,"",SUM(tblTally!O55:'tblTally'!R55))</f>
        <v/>
      </c>
      <c r="E57" s="13" t="str">
        <f>IF(D57="","",D57+tblTally!AX55+tblTally!BF55+tblTally!BG55+tblTally!BH55)</f>
        <v/>
      </c>
      <c r="F57" s="21" t="e">
        <f t="shared" si="2"/>
        <v>#VALUE!</v>
      </c>
      <c r="G57" s="21" t="e">
        <f t="shared" si="3"/>
        <v>#VALUE!</v>
      </c>
      <c r="H57" s="18" t="str">
        <f>IF(tblTally!E55="","",tblTally!E55/100)</f>
        <v/>
      </c>
      <c r="I57" s="18" t="str">
        <f t="shared" si="4"/>
        <v/>
      </c>
      <c r="J57" s="13" t="str">
        <f t="shared" si="5"/>
        <v/>
      </c>
    </row>
    <row r="58" spans="1:10" x14ac:dyDescent="0.45">
      <c r="A58" s="17" t="str">
        <f>IF(tblTally!B56="","",tblTally!B56)</f>
        <v/>
      </c>
      <c r="B58" s="13" t="str">
        <f>IF(tblTally!B56="","",tblTally!C56+tblTally!D56)</f>
        <v/>
      </c>
      <c r="C58" s="13" t="str">
        <f>IF(tblTally!C56="","",tblTally!C56)</f>
        <v/>
      </c>
      <c r="D58" s="13" t="str">
        <f>IF(SUM(tblTally!O56:'tblTally'!R56)=0,"",SUM(tblTally!O56:'tblTally'!R56))</f>
        <v/>
      </c>
      <c r="E58" s="13" t="str">
        <f>IF(D58="","",D58+tblTally!AX56+tblTally!BF56+tblTally!BG56+tblTally!BH56)</f>
        <v/>
      </c>
      <c r="F58" s="21" t="e">
        <f t="shared" si="2"/>
        <v>#VALUE!</v>
      </c>
      <c r="G58" s="21" t="e">
        <f t="shared" si="3"/>
        <v>#VALUE!</v>
      </c>
      <c r="H58" s="18" t="str">
        <f>IF(tblTally!E56="","",tblTally!E56/100)</f>
        <v/>
      </c>
      <c r="I58" s="18" t="str">
        <f t="shared" si="4"/>
        <v/>
      </c>
      <c r="J58" s="13" t="str">
        <f t="shared" si="5"/>
        <v/>
      </c>
    </row>
    <row r="59" spans="1:10" x14ac:dyDescent="0.45">
      <c r="A59" s="17" t="str">
        <f>IF(tblTally!B57="","",tblTally!B57)</f>
        <v/>
      </c>
      <c r="B59" s="13" t="str">
        <f>IF(tblTally!B57="","",tblTally!C57+tblTally!D57)</f>
        <v/>
      </c>
      <c r="C59" s="13" t="str">
        <f>IF(tblTally!C57="","",tblTally!C57)</f>
        <v/>
      </c>
      <c r="D59" s="13" t="str">
        <f>IF(SUM(tblTally!O57:'tblTally'!R57)=0,"",SUM(tblTally!O57:'tblTally'!R57))</f>
        <v/>
      </c>
      <c r="E59" s="13" t="str">
        <f>IF(D59="","",D59+tblTally!AX57+tblTally!BF57+tblTally!BG57+tblTally!BH57)</f>
        <v/>
      </c>
      <c r="F59" s="21" t="e">
        <f t="shared" si="2"/>
        <v>#VALUE!</v>
      </c>
      <c r="G59" s="21" t="e">
        <f t="shared" si="3"/>
        <v>#VALUE!</v>
      </c>
      <c r="H59" s="18" t="str">
        <f>IF(tblTally!E57="","",tblTally!E57/100)</f>
        <v/>
      </c>
      <c r="I59" s="18" t="str">
        <f t="shared" si="4"/>
        <v/>
      </c>
      <c r="J59" s="13" t="str">
        <f t="shared" si="5"/>
        <v/>
      </c>
    </row>
    <row r="60" spans="1:10" x14ac:dyDescent="0.45">
      <c r="A60" s="17" t="str">
        <f>IF(tblTally!B58="","",tblTally!B58)</f>
        <v/>
      </c>
      <c r="B60" s="13" t="str">
        <f>IF(tblTally!B58="","",tblTally!C58+tblTally!D58)</f>
        <v/>
      </c>
      <c r="C60" s="13" t="str">
        <f>IF(tblTally!C58="","",tblTally!C58)</f>
        <v/>
      </c>
      <c r="D60" s="13" t="str">
        <f>IF(SUM(tblTally!O58:'tblTally'!R58)=0,"",SUM(tblTally!O58:'tblTally'!R58))</f>
        <v/>
      </c>
      <c r="E60" s="13" t="str">
        <f>IF(D60="","",D60+tblTally!AX58+tblTally!BF58+tblTally!BG58+tblTally!BH58)</f>
        <v/>
      </c>
      <c r="F60" s="21" t="e">
        <f t="shared" si="2"/>
        <v>#VALUE!</v>
      </c>
      <c r="G60" s="21" t="e">
        <f t="shared" si="3"/>
        <v>#VALUE!</v>
      </c>
      <c r="H60" s="18" t="str">
        <f>IF(tblTally!E58="","",tblTally!E58/100)</f>
        <v/>
      </c>
      <c r="I60" s="18" t="str">
        <f t="shared" si="4"/>
        <v/>
      </c>
      <c r="J60" s="13" t="str">
        <f t="shared" si="5"/>
        <v/>
      </c>
    </row>
    <row r="61" spans="1:10" x14ac:dyDescent="0.45">
      <c r="A61" s="17" t="str">
        <f>IF(tblTally!B59="","",tblTally!B59)</f>
        <v/>
      </c>
      <c r="B61" s="13" t="str">
        <f>IF(tblTally!B59="","",tblTally!C59+tblTally!D59)</f>
        <v/>
      </c>
      <c r="C61" s="13" t="str">
        <f>IF(tblTally!C59="","",tblTally!C59)</f>
        <v/>
      </c>
      <c r="D61" s="13" t="str">
        <f>IF(SUM(tblTally!O59:'tblTally'!R59)=0,"",SUM(tblTally!O59:'tblTally'!R59))</f>
        <v/>
      </c>
      <c r="E61" s="13" t="str">
        <f>IF(D61="","",D61+tblTally!AX59+tblTally!BF59+tblTally!BG59+tblTally!BH59)</f>
        <v/>
      </c>
      <c r="F61" s="21" t="e">
        <f t="shared" si="2"/>
        <v>#VALUE!</v>
      </c>
      <c r="G61" s="21" t="e">
        <f t="shared" si="3"/>
        <v>#VALUE!</v>
      </c>
      <c r="H61" s="18" t="str">
        <f>IF(tblTally!E59="","",tblTally!E59/100)</f>
        <v/>
      </c>
      <c r="I61" s="18" t="str">
        <f t="shared" si="4"/>
        <v/>
      </c>
      <c r="J61" s="13" t="str">
        <f t="shared" si="5"/>
        <v/>
      </c>
    </row>
    <row r="62" spans="1:10" x14ac:dyDescent="0.45">
      <c r="A62" s="17" t="str">
        <f>IF(tblTally!B60="","",tblTally!B60)</f>
        <v/>
      </c>
      <c r="B62" s="13" t="str">
        <f>IF(tblTally!B60="","",tblTally!C60+tblTally!D60)</f>
        <v/>
      </c>
      <c r="C62" s="13" t="str">
        <f>IF(tblTally!C60="","",tblTally!C60)</f>
        <v/>
      </c>
      <c r="D62" s="13" t="str">
        <f>IF(SUM(tblTally!O60:'tblTally'!R60)=0,"",SUM(tblTally!O60:'tblTally'!R60))</f>
        <v/>
      </c>
      <c r="E62" s="13" t="str">
        <f>IF(D62="","",D62+tblTally!AX60+tblTally!BF60+tblTally!BG60+tblTally!BH60)</f>
        <v/>
      </c>
      <c r="F62" s="21" t="e">
        <f t="shared" si="2"/>
        <v>#VALUE!</v>
      </c>
      <c r="G62" s="21" t="e">
        <f t="shared" si="3"/>
        <v>#VALUE!</v>
      </c>
      <c r="H62" s="18" t="str">
        <f>IF(tblTally!E60="","",tblTally!E60/100)</f>
        <v/>
      </c>
      <c r="I62" s="18" t="str">
        <f t="shared" si="4"/>
        <v/>
      </c>
      <c r="J62" s="13" t="str">
        <f t="shared" si="5"/>
        <v/>
      </c>
    </row>
    <row r="63" spans="1:10" x14ac:dyDescent="0.45">
      <c r="A63" s="17" t="str">
        <f>IF(tblTally!B61="","",tblTally!B61)</f>
        <v/>
      </c>
      <c r="B63" s="13" t="str">
        <f>IF(tblTally!B61="","",tblTally!C61+tblTally!D61)</f>
        <v/>
      </c>
      <c r="C63" s="13" t="str">
        <f>IF(tblTally!C61="","",tblTally!C61)</f>
        <v/>
      </c>
      <c r="D63" s="13" t="str">
        <f>IF(SUM(tblTally!O61:'tblTally'!R61)=0,"",SUM(tblTally!O61:'tblTally'!R61))</f>
        <v/>
      </c>
      <c r="E63" s="13" t="str">
        <f>IF(D63="","",D63+tblTally!AX61+tblTally!BF61+tblTally!BG61+tblTally!BH61)</f>
        <v/>
      </c>
      <c r="F63" s="21" t="e">
        <f t="shared" si="2"/>
        <v>#VALUE!</v>
      </c>
      <c r="G63" s="21" t="e">
        <f t="shared" si="3"/>
        <v>#VALUE!</v>
      </c>
      <c r="H63" s="18" t="str">
        <f>IF(tblTally!E61="","",tblTally!E61/100)</f>
        <v/>
      </c>
      <c r="I63" s="18" t="str">
        <f t="shared" si="4"/>
        <v/>
      </c>
      <c r="J63" s="13" t="str">
        <f t="shared" si="5"/>
        <v/>
      </c>
    </row>
    <row r="64" spans="1:10" x14ac:dyDescent="0.45">
      <c r="A64" s="17" t="str">
        <f>IF(tblTally!B62="","",tblTally!B62)</f>
        <v/>
      </c>
      <c r="B64" s="13" t="str">
        <f>IF(tblTally!B62="","",tblTally!C62+tblTally!D62)</f>
        <v/>
      </c>
      <c r="C64" s="13" t="str">
        <f>IF(tblTally!C62="","",tblTally!C62)</f>
        <v/>
      </c>
      <c r="D64" s="13" t="str">
        <f>IF(SUM(tblTally!O62:'tblTally'!R62)=0,"",SUM(tblTally!O62:'tblTally'!R62))</f>
        <v/>
      </c>
      <c r="E64" s="13" t="str">
        <f>IF(D64="","",D64+tblTally!AX62+tblTally!BF62+tblTally!BG62+tblTally!BH62)</f>
        <v/>
      </c>
      <c r="F64" s="21" t="e">
        <f t="shared" si="2"/>
        <v>#VALUE!</v>
      </c>
      <c r="G64" s="21" t="e">
        <f t="shared" si="3"/>
        <v>#VALUE!</v>
      </c>
      <c r="H64" s="18" t="str">
        <f>IF(tblTally!E62="","",tblTally!E62/100)</f>
        <v/>
      </c>
      <c r="I64" s="18" t="str">
        <f t="shared" si="4"/>
        <v/>
      </c>
      <c r="J64" s="13" t="str">
        <f t="shared" si="5"/>
        <v/>
      </c>
    </row>
    <row r="65" spans="1:10" x14ac:dyDescent="0.45">
      <c r="A65" s="17" t="str">
        <f>IF(tblTally!B63="","",tblTally!B63)</f>
        <v/>
      </c>
      <c r="B65" s="13" t="str">
        <f>IF(tblTally!B63="","",tblTally!C63+tblTally!D63)</f>
        <v/>
      </c>
      <c r="C65" s="13" t="str">
        <f>IF(tblTally!C63="","",tblTally!C63)</f>
        <v/>
      </c>
      <c r="D65" s="13" t="str">
        <f>IF(SUM(tblTally!O63:'tblTally'!R63)=0,"",SUM(tblTally!O63:'tblTally'!R63))</f>
        <v/>
      </c>
      <c r="E65" s="13" t="str">
        <f>IF(D65="","",D65+tblTally!AX63+tblTally!BF63+tblTally!BG63+tblTally!BH63)</f>
        <v/>
      </c>
      <c r="F65" s="21" t="e">
        <f t="shared" si="2"/>
        <v>#VALUE!</v>
      </c>
      <c r="G65" s="21" t="e">
        <f t="shared" si="3"/>
        <v>#VALUE!</v>
      </c>
      <c r="H65" s="18" t="str">
        <f>IF(tblTally!E63="","",tblTally!E63/100)</f>
        <v/>
      </c>
      <c r="I65" s="18" t="str">
        <f t="shared" si="4"/>
        <v/>
      </c>
      <c r="J65" s="13" t="str">
        <f t="shared" si="5"/>
        <v/>
      </c>
    </row>
    <row r="66" spans="1:10" x14ac:dyDescent="0.45">
      <c r="A66" s="17" t="str">
        <f>IF(tblTally!B64="","",tblTally!B64)</f>
        <v/>
      </c>
      <c r="B66" s="13" t="str">
        <f>IF(tblTally!B64="","",tblTally!C64+tblTally!D64)</f>
        <v/>
      </c>
      <c r="C66" s="13" t="str">
        <f>IF(tblTally!C64="","",tblTally!C64)</f>
        <v/>
      </c>
      <c r="D66" s="13" t="str">
        <f>IF(SUM(tblTally!O64:'tblTally'!R64)=0,"",SUM(tblTally!O64:'tblTally'!R64))</f>
        <v/>
      </c>
      <c r="E66" s="13" t="str">
        <f>IF(D66="","",D66+tblTally!AX64+tblTally!BF64+tblTally!BG64+tblTally!BH64)</f>
        <v/>
      </c>
      <c r="F66" s="21" t="e">
        <f t="shared" si="2"/>
        <v>#VALUE!</v>
      </c>
      <c r="G66" s="21" t="e">
        <f t="shared" si="3"/>
        <v>#VALUE!</v>
      </c>
      <c r="H66" s="18" t="str">
        <f>IF(tblTally!E64="","",tblTally!E64/100)</f>
        <v/>
      </c>
      <c r="I66" s="18" t="str">
        <f t="shared" si="4"/>
        <v/>
      </c>
      <c r="J66" s="13" t="str">
        <f t="shared" si="5"/>
        <v/>
      </c>
    </row>
    <row r="67" spans="1:10" x14ac:dyDescent="0.45">
      <c r="A67" s="17" t="str">
        <f>IF(tblTally!B65="","",tblTally!B65)</f>
        <v/>
      </c>
      <c r="B67" s="13" t="str">
        <f>IF(tblTally!B65="","",tblTally!C65+tblTally!D65)</f>
        <v/>
      </c>
      <c r="C67" s="13" t="str">
        <f>IF(tblTally!C65="","",tblTally!C65)</f>
        <v/>
      </c>
      <c r="D67" s="13" t="str">
        <f>IF(SUM(tblTally!O65:'tblTally'!R65)=0,"",SUM(tblTally!O65:'tblTally'!R65))</f>
        <v/>
      </c>
      <c r="E67" s="13" t="str">
        <f>IF(D67="","",D67+tblTally!AX65+tblTally!BF65+tblTally!BG65+tblTally!BH65)</f>
        <v/>
      </c>
      <c r="F67" s="21" t="e">
        <f t="shared" si="2"/>
        <v>#VALUE!</v>
      </c>
      <c r="G67" s="21" t="e">
        <f t="shared" si="3"/>
        <v>#VALUE!</v>
      </c>
      <c r="H67" s="18" t="str">
        <f>IF(tblTally!E65="","",tblTally!E65/100)</f>
        <v/>
      </c>
      <c r="I67" s="18" t="str">
        <f t="shared" si="4"/>
        <v/>
      </c>
      <c r="J67" s="13" t="str">
        <f t="shared" si="5"/>
        <v/>
      </c>
    </row>
    <row r="68" spans="1:10" x14ac:dyDescent="0.45">
      <c r="A68" s="17" t="str">
        <f>IF(tblTally!B66="","",tblTally!B66)</f>
        <v/>
      </c>
      <c r="B68" s="13" t="str">
        <f>IF(tblTally!B66="","",tblTally!C66+tblTally!D66)</f>
        <v/>
      </c>
      <c r="C68" s="13" t="str">
        <f>IF(tblTally!C66="","",tblTally!C66)</f>
        <v/>
      </c>
      <c r="D68" s="13" t="str">
        <f>IF(SUM(tblTally!O66:'tblTally'!R66)=0,"",SUM(tblTally!O66:'tblTally'!R66))</f>
        <v/>
      </c>
      <c r="E68" s="13" t="str">
        <f>IF(D68="","",D68+tblTally!AX66+tblTally!BF66+tblTally!BG66+tblTally!BH66)</f>
        <v/>
      </c>
      <c r="F68" s="21" t="e">
        <f t="shared" si="2"/>
        <v>#VALUE!</v>
      </c>
      <c r="G68" s="21" t="e">
        <f t="shared" si="3"/>
        <v>#VALUE!</v>
      </c>
      <c r="H68" s="18" t="str">
        <f>IF(tblTally!E66="","",tblTally!E66/100)</f>
        <v/>
      </c>
      <c r="I68" s="18" t="str">
        <f t="shared" si="4"/>
        <v/>
      </c>
      <c r="J68" s="13" t="str">
        <f t="shared" si="5"/>
        <v/>
      </c>
    </row>
    <row r="69" spans="1:10" x14ac:dyDescent="0.45">
      <c r="A69" s="17" t="str">
        <f>IF(tblTally!B67="","",tblTally!B67)</f>
        <v/>
      </c>
      <c r="B69" s="13" t="str">
        <f>IF(tblTally!B67="","",tblTally!C67+tblTally!D67)</f>
        <v/>
      </c>
      <c r="C69" s="13" t="str">
        <f>IF(tblTally!C67="","",tblTally!C67)</f>
        <v/>
      </c>
      <c r="D69" s="13" t="str">
        <f>IF(SUM(tblTally!O67:'tblTally'!R67)=0,"",SUM(tblTally!O67:'tblTally'!R67))</f>
        <v/>
      </c>
      <c r="E69" s="13" t="str">
        <f>IF(D69="","",D69+tblTally!AX67+tblTally!BF67+tblTally!BG67+tblTally!BH67)</f>
        <v/>
      </c>
      <c r="F69" s="21" t="e">
        <f t="shared" ref="F69:F132" si="6">IF((C69+132)/B69&gt;PDDMax20,ENTRMax20,1/(1+EXP(-B020_-B120_*((C69+132)/B69)-B220_*((C69+132)/B69)^3)))</f>
        <v>#VALUE!</v>
      </c>
      <c r="G69" s="21" t="e">
        <f t="shared" ref="G69:G132" si="7">1/(1+EXP(-(CSurvB011+CSurvB111*(A69 -DATEVALUE("1/1/"&amp;TEXT(A69,"yy"))+1)+CSurvB211*(C69+132))))*SurvHeadgateSpCk</f>
        <v>#VALUE!</v>
      </c>
      <c r="H69" s="18" t="str">
        <f>IF(tblTally!E67="","",tblTally!E67/100)</f>
        <v/>
      </c>
      <c r="I69" s="18" t="str">
        <f t="shared" ref="I69:I132" si="8">IF(H69="","",H69)</f>
        <v/>
      </c>
      <c r="J69" s="13" t="str">
        <f t="shared" ref="J69:J132" si="9">IF(E69="","",ROUND(E69/F69/G69/I69,0))</f>
        <v/>
      </c>
    </row>
    <row r="70" spans="1:10" x14ac:dyDescent="0.45">
      <c r="A70" s="17" t="str">
        <f>IF(tblTally!B68="","",tblTally!B68)</f>
        <v/>
      </c>
      <c r="B70" s="13" t="str">
        <f>IF(tblTally!B68="","",tblTally!C68+tblTally!D68)</f>
        <v/>
      </c>
      <c r="C70" s="13" t="str">
        <f>IF(tblTally!C68="","",tblTally!C68)</f>
        <v/>
      </c>
      <c r="D70" s="13" t="str">
        <f>IF(SUM(tblTally!O68:'tblTally'!R68)=0,"",SUM(tblTally!O68:'tblTally'!R68))</f>
        <v/>
      </c>
      <c r="E70" s="13" t="str">
        <f>IF(D70="","",D70+tblTally!AX68+tblTally!BF68+tblTally!BG68+tblTally!BH68)</f>
        <v/>
      </c>
      <c r="F70" s="21" t="e">
        <f t="shared" si="6"/>
        <v>#VALUE!</v>
      </c>
      <c r="G70" s="21" t="e">
        <f t="shared" si="7"/>
        <v>#VALUE!</v>
      </c>
      <c r="H70" s="18" t="str">
        <f>IF(tblTally!E68="","",tblTally!E68/100)</f>
        <v/>
      </c>
      <c r="I70" s="18" t="str">
        <f t="shared" si="8"/>
        <v/>
      </c>
      <c r="J70" s="13" t="str">
        <f t="shared" si="9"/>
        <v/>
      </c>
    </row>
    <row r="71" spans="1:10" x14ac:dyDescent="0.45">
      <c r="A71" s="17" t="str">
        <f>IF(tblTally!B69="","",tblTally!B69)</f>
        <v/>
      </c>
      <c r="B71" s="13" t="str">
        <f>IF(tblTally!B69="","",tblTally!C69+tblTally!D69)</f>
        <v/>
      </c>
      <c r="C71" s="13" t="str">
        <f>IF(tblTally!C69="","",tblTally!C69)</f>
        <v/>
      </c>
      <c r="D71" s="13" t="str">
        <f>IF(SUM(tblTally!O69:'tblTally'!R69)=0,"",SUM(tblTally!O69:'tblTally'!R69))</f>
        <v/>
      </c>
      <c r="E71" s="13" t="str">
        <f>IF(D71="","",D71+tblTally!AX69+tblTally!BF69+tblTally!BG69+tblTally!BH69)</f>
        <v/>
      </c>
      <c r="F71" s="21" t="e">
        <f t="shared" si="6"/>
        <v>#VALUE!</v>
      </c>
      <c r="G71" s="21" t="e">
        <f t="shared" si="7"/>
        <v>#VALUE!</v>
      </c>
      <c r="H71" s="18" t="str">
        <f>IF(tblTally!E69="","",tblTally!E69/100)</f>
        <v/>
      </c>
      <c r="I71" s="18" t="str">
        <f t="shared" si="8"/>
        <v/>
      </c>
      <c r="J71" s="13" t="str">
        <f t="shared" si="9"/>
        <v/>
      </c>
    </row>
    <row r="72" spans="1:10" x14ac:dyDescent="0.45">
      <c r="A72" s="17" t="str">
        <f>IF(tblTally!B70="","",tblTally!B70)</f>
        <v/>
      </c>
      <c r="B72" s="13" t="str">
        <f>IF(tblTally!B70="","",tblTally!C70+tblTally!D70)</f>
        <v/>
      </c>
      <c r="C72" s="13" t="str">
        <f>IF(tblTally!C70="","",tblTally!C70)</f>
        <v/>
      </c>
      <c r="D72" s="13" t="str">
        <f>IF(SUM(tblTally!O70:'tblTally'!R70)=0,"",SUM(tblTally!O70:'tblTally'!R70))</f>
        <v/>
      </c>
      <c r="E72" s="13" t="str">
        <f>IF(D72="","",D72+tblTally!AX70+tblTally!BF70+tblTally!BG70+tblTally!BH70)</f>
        <v/>
      </c>
      <c r="F72" s="21" t="e">
        <f t="shared" si="6"/>
        <v>#VALUE!</v>
      </c>
      <c r="G72" s="21" t="e">
        <f t="shared" si="7"/>
        <v>#VALUE!</v>
      </c>
      <c r="H72" s="18" t="str">
        <f>IF(tblTally!E70="","",tblTally!E70/100)</f>
        <v/>
      </c>
      <c r="I72" s="18" t="str">
        <f t="shared" si="8"/>
        <v/>
      </c>
      <c r="J72" s="13" t="str">
        <f t="shared" si="9"/>
        <v/>
      </c>
    </row>
    <row r="73" spans="1:10" x14ac:dyDescent="0.45">
      <c r="A73" s="17" t="str">
        <f>IF(tblTally!B71="","",tblTally!B71)</f>
        <v/>
      </c>
      <c r="B73" s="13" t="str">
        <f>IF(tblTally!B71="","",tblTally!C71+tblTally!D71)</f>
        <v/>
      </c>
      <c r="C73" s="13" t="str">
        <f>IF(tblTally!C71="","",tblTally!C71)</f>
        <v/>
      </c>
      <c r="D73" s="13" t="str">
        <f>IF(SUM(tblTally!O71:'tblTally'!R71)=0,"",SUM(tblTally!O71:'tblTally'!R71))</f>
        <v/>
      </c>
      <c r="E73" s="13" t="str">
        <f>IF(D73="","",D73+tblTally!AX71+tblTally!BF71+tblTally!BG71+tblTally!BH71)</f>
        <v/>
      </c>
      <c r="F73" s="21" t="e">
        <f t="shared" si="6"/>
        <v>#VALUE!</v>
      </c>
      <c r="G73" s="21" t="e">
        <f t="shared" si="7"/>
        <v>#VALUE!</v>
      </c>
      <c r="H73" s="18" t="str">
        <f>IF(tblTally!E71="","",tblTally!E71/100)</f>
        <v/>
      </c>
      <c r="I73" s="18" t="str">
        <f t="shared" si="8"/>
        <v/>
      </c>
      <c r="J73" s="13" t="str">
        <f t="shared" si="9"/>
        <v/>
      </c>
    </row>
    <row r="74" spans="1:10" x14ac:dyDescent="0.45">
      <c r="A74" s="17" t="str">
        <f>IF(tblTally!B72="","",tblTally!B72)</f>
        <v/>
      </c>
      <c r="B74" s="13" t="str">
        <f>IF(tblTally!B72="","",tblTally!C72+tblTally!D72)</f>
        <v/>
      </c>
      <c r="C74" s="13" t="str">
        <f>IF(tblTally!C72="","",tblTally!C72)</f>
        <v/>
      </c>
      <c r="D74" s="13" t="str">
        <f>IF(SUM(tblTally!O72:'tblTally'!R72)=0,"",SUM(tblTally!O72:'tblTally'!R72))</f>
        <v/>
      </c>
      <c r="E74" s="13" t="str">
        <f>IF(D74="","",D74+tblTally!AX72+tblTally!BF72+tblTally!BG72+tblTally!BH72)</f>
        <v/>
      </c>
      <c r="F74" s="21" t="e">
        <f t="shared" si="6"/>
        <v>#VALUE!</v>
      </c>
      <c r="G74" s="21" t="e">
        <f t="shared" si="7"/>
        <v>#VALUE!</v>
      </c>
      <c r="H74" s="18" t="str">
        <f>IF(tblTally!E72="","",tblTally!E72/100)</f>
        <v/>
      </c>
      <c r="I74" s="18" t="str">
        <f t="shared" si="8"/>
        <v/>
      </c>
      <c r="J74" s="13" t="str">
        <f t="shared" si="9"/>
        <v/>
      </c>
    </row>
    <row r="75" spans="1:10" x14ac:dyDescent="0.45">
      <c r="A75" s="17" t="str">
        <f>IF(tblTally!B73="","",tblTally!B73)</f>
        <v/>
      </c>
      <c r="B75" s="13" t="str">
        <f>IF(tblTally!B73="","",tblTally!C73+tblTally!D73)</f>
        <v/>
      </c>
      <c r="C75" s="13" t="str">
        <f>IF(tblTally!C73="","",tblTally!C73)</f>
        <v/>
      </c>
      <c r="D75" s="13" t="str">
        <f>IF(SUM(tblTally!O73:'tblTally'!R73)=0,"",SUM(tblTally!O73:'tblTally'!R73))</f>
        <v/>
      </c>
      <c r="E75" s="13" t="str">
        <f>IF(D75="","",D75+tblTally!AX73+tblTally!BF73+tblTally!BG73+tblTally!BH73)</f>
        <v/>
      </c>
      <c r="F75" s="21" t="e">
        <f t="shared" si="6"/>
        <v>#VALUE!</v>
      </c>
      <c r="G75" s="21" t="e">
        <f t="shared" si="7"/>
        <v>#VALUE!</v>
      </c>
      <c r="H75" s="18" t="str">
        <f>IF(tblTally!E73="","",tblTally!E73/100)</f>
        <v/>
      </c>
      <c r="I75" s="18" t="str">
        <f t="shared" si="8"/>
        <v/>
      </c>
      <c r="J75" s="13" t="str">
        <f t="shared" si="9"/>
        <v/>
      </c>
    </row>
    <row r="76" spans="1:10" x14ac:dyDescent="0.45">
      <c r="A76" s="17" t="str">
        <f>IF(tblTally!B74="","",tblTally!B74)</f>
        <v/>
      </c>
      <c r="B76" s="13" t="str">
        <f>IF(tblTally!B74="","",tblTally!C74+tblTally!D74)</f>
        <v/>
      </c>
      <c r="C76" s="13" t="str">
        <f>IF(tblTally!C74="","",tblTally!C74)</f>
        <v/>
      </c>
      <c r="D76" s="13" t="str">
        <f>IF(SUM(tblTally!O74:'tblTally'!R74)=0,"",SUM(tblTally!O74:'tblTally'!R74))</f>
        <v/>
      </c>
      <c r="E76" s="13" t="str">
        <f>IF(D76="","",D76+tblTally!AX74+tblTally!BF74+tblTally!BG74+tblTally!BH74)</f>
        <v/>
      </c>
      <c r="F76" s="21" t="e">
        <f t="shared" si="6"/>
        <v>#VALUE!</v>
      </c>
      <c r="G76" s="21" t="e">
        <f t="shared" si="7"/>
        <v>#VALUE!</v>
      </c>
      <c r="H76" s="18" t="str">
        <f>IF(tblTally!E74="","",tblTally!E74/100)</f>
        <v/>
      </c>
      <c r="I76" s="18" t="str">
        <f t="shared" si="8"/>
        <v/>
      </c>
      <c r="J76" s="13" t="str">
        <f t="shared" si="9"/>
        <v/>
      </c>
    </row>
    <row r="77" spans="1:10" x14ac:dyDescent="0.45">
      <c r="A77" s="17" t="str">
        <f>IF(tblTally!B75="","",tblTally!B75)</f>
        <v/>
      </c>
      <c r="B77" s="13" t="str">
        <f>IF(tblTally!B75="","",tblTally!C75+tblTally!D75)</f>
        <v/>
      </c>
      <c r="C77" s="13" t="str">
        <f>IF(tblTally!C75="","",tblTally!C75)</f>
        <v/>
      </c>
      <c r="D77" s="13" t="str">
        <f>IF(SUM(tblTally!O75:'tblTally'!R75)=0,"",SUM(tblTally!O75:'tblTally'!R75))</f>
        <v/>
      </c>
      <c r="E77" s="13" t="str">
        <f>IF(D77="","",D77+tblTally!AX75+tblTally!BF75+tblTally!BG75+tblTally!BH75)</f>
        <v/>
      </c>
      <c r="F77" s="21" t="e">
        <f t="shared" si="6"/>
        <v>#VALUE!</v>
      </c>
      <c r="G77" s="21" t="e">
        <f t="shared" si="7"/>
        <v>#VALUE!</v>
      </c>
      <c r="H77" s="18" t="str">
        <f>IF(tblTally!E75="","",tblTally!E75/100)</f>
        <v/>
      </c>
      <c r="I77" s="18" t="str">
        <f t="shared" si="8"/>
        <v/>
      </c>
      <c r="J77" s="13" t="str">
        <f t="shared" si="9"/>
        <v/>
      </c>
    </row>
    <row r="78" spans="1:10" x14ac:dyDescent="0.45">
      <c r="A78" s="17" t="str">
        <f>IF(tblTally!B76="","",tblTally!B76)</f>
        <v/>
      </c>
      <c r="B78" s="13" t="str">
        <f>IF(tblTally!B76="","",tblTally!C76+tblTally!D76)</f>
        <v/>
      </c>
      <c r="C78" s="13" t="str">
        <f>IF(tblTally!C76="","",tblTally!C76)</f>
        <v/>
      </c>
      <c r="D78" s="13" t="str">
        <f>IF(SUM(tblTally!O76:'tblTally'!R76)=0,"",SUM(tblTally!O76:'tblTally'!R76))</f>
        <v/>
      </c>
      <c r="E78" s="13" t="str">
        <f>IF(D78="","",D78+tblTally!AX76+tblTally!BF76+tblTally!BG76+tblTally!BH76)</f>
        <v/>
      </c>
      <c r="F78" s="21" t="e">
        <f t="shared" si="6"/>
        <v>#VALUE!</v>
      </c>
      <c r="G78" s="21" t="e">
        <f t="shared" si="7"/>
        <v>#VALUE!</v>
      </c>
      <c r="H78" s="18" t="str">
        <f>IF(tblTally!E76="","",tblTally!E76/100)</f>
        <v/>
      </c>
      <c r="I78" s="18" t="str">
        <f t="shared" si="8"/>
        <v/>
      </c>
      <c r="J78" s="13" t="str">
        <f t="shared" si="9"/>
        <v/>
      </c>
    </row>
    <row r="79" spans="1:10" x14ac:dyDescent="0.45">
      <c r="A79" s="17" t="str">
        <f>IF(tblTally!B77="","",tblTally!B77)</f>
        <v/>
      </c>
      <c r="B79" s="13" t="str">
        <f>IF(tblTally!B77="","",tblTally!C77+tblTally!D77)</f>
        <v/>
      </c>
      <c r="C79" s="13" t="str">
        <f>IF(tblTally!C77="","",tblTally!C77)</f>
        <v/>
      </c>
      <c r="D79" s="13" t="str">
        <f>IF(SUM(tblTally!O77:'tblTally'!R77)=0,"",SUM(tblTally!O77:'tblTally'!R77))</f>
        <v/>
      </c>
      <c r="E79" s="13" t="str">
        <f>IF(D79="","",D79+tblTally!AX77+tblTally!BF77+tblTally!BG77+tblTally!BH77)</f>
        <v/>
      </c>
      <c r="F79" s="21" t="e">
        <f t="shared" si="6"/>
        <v>#VALUE!</v>
      </c>
      <c r="G79" s="21" t="e">
        <f t="shared" si="7"/>
        <v>#VALUE!</v>
      </c>
      <c r="H79" s="18" t="str">
        <f>IF(tblTally!E77="","",tblTally!E77/100)</f>
        <v/>
      </c>
      <c r="I79" s="18" t="str">
        <f t="shared" si="8"/>
        <v/>
      </c>
      <c r="J79" s="13" t="str">
        <f t="shared" si="9"/>
        <v/>
      </c>
    </row>
    <row r="80" spans="1:10" x14ac:dyDescent="0.45">
      <c r="A80" s="17" t="str">
        <f>IF(tblTally!B78="","",tblTally!B78)</f>
        <v/>
      </c>
      <c r="B80" s="13" t="str">
        <f>IF(tblTally!B78="","",tblTally!C78+tblTally!D78)</f>
        <v/>
      </c>
      <c r="C80" s="13" t="str">
        <f>IF(tblTally!C78="","",tblTally!C78)</f>
        <v/>
      </c>
      <c r="D80" s="13" t="str">
        <f>IF(SUM(tblTally!O78:'tblTally'!R78)=0,"",SUM(tblTally!O78:'tblTally'!R78))</f>
        <v/>
      </c>
      <c r="E80" s="13" t="str">
        <f>IF(D80="","",D80+tblTally!AX78+tblTally!BF78+tblTally!BG78+tblTally!BH78)</f>
        <v/>
      </c>
      <c r="F80" s="21" t="e">
        <f t="shared" si="6"/>
        <v>#VALUE!</v>
      </c>
      <c r="G80" s="21" t="e">
        <f t="shared" si="7"/>
        <v>#VALUE!</v>
      </c>
      <c r="H80" s="18" t="str">
        <f>IF(tblTally!E78="","",tblTally!E78/100)</f>
        <v/>
      </c>
      <c r="I80" s="18" t="str">
        <f t="shared" si="8"/>
        <v/>
      </c>
      <c r="J80" s="13" t="str">
        <f t="shared" si="9"/>
        <v/>
      </c>
    </row>
    <row r="81" spans="1:10" x14ac:dyDescent="0.45">
      <c r="A81" s="17" t="str">
        <f>IF(tblTally!B79="","",tblTally!B79)</f>
        <v/>
      </c>
      <c r="B81" s="13" t="str">
        <f>IF(tblTally!B79="","",tblTally!C79+tblTally!D79)</f>
        <v/>
      </c>
      <c r="C81" s="13" t="str">
        <f>IF(tblTally!C79="","",tblTally!C79)</f>
        <v/>
      </c>
      <c r="D81" s="13" t="str">
        <f>IF(SUM(tblTally!O79:'tblTally'!R79)=0,"",SUM(tblTally!O79:'tblTally'!R79))</f>
        <v/>
      </c>
      <c r="E81" s="13" t="str">
        <f>IF(D81="","",D81+tblTally!AX79+tblTally!BF79+tblTally!BG79+tblTally!BH79)</f>
        <v/>
      </c>
      <c r="F81" s="21" t="e">
        <f t="shared" si="6"/>
        <v>#VALUE!</v>
      </c>
      <c r="G81" s="21" t="e">
        <f t="shared" si="7"/>
        <v>#VALUE!</v>
      </c>
      <c r="H81" s="18" t="str">
        <f>IF(tblTally!E79="","",tblTally!E79/100)</f>
        <v/>
      </c>
      <c r="I81" s="18" t="str">
        <f t="shared" si="8"/>
        <v/>
      </c>
      <c r="J81" s="13" t="str">
        <f t="shared" si="9"/>
        <v/>
      </c>
    </row>
    <row r="82" spans="1:10" x14ac:dyDescent="0.45">
      <c r="A82" s="17" t="str">
        <f>IF(tblTally!B80="","",tblTally!B80)</f>
        <v/>
      </c>
      <c r="B82" s="13" t="str">
        <f>IF(tblTally!B80="","",tblTally!C80+tblTally!D80)</f>
        <v/>
      </c>
      <c r="C82" s="13" t="str">
        <f>IF(tblTally!C80="","",tblTally!C80)</f>
        <v/>
      </c>
      <c r="D82" s="13" t="str">
        <f>IF(SUM(tblTally!O80:'tblTally'!R80)=0,"",SUM(tblTally!O80:'tblTally'!R80))</f>
        <v/>
      </c>
      <c r="E82" s="13" t="str">
        <f>IF(D82="","",D82+tblTally!AX80+tblTally!BF80+tblTally!BG80+tblTally!BH80)</f>
        <v/>
      </c>
      <c r="F82" s="21" t="e">
        <f t="shared" si="6"/>
        <v>#VALUE!</v>
      </c>
      <c r="G82" s="21" t="e">
        <f t="shared" si="7"/>
        <v>#VALUE!</v>
      </c>
      <c r="H82" s="18" t="str">
        <f>IF(tblTally!E80="","",tblTally!E80/100)</f>
        <v/>
      </c>
      <c r="I82" s="18" t="str">
        <f t="shared" si="8"/>
        <v/>
      </c>
      <c r="J82" s="13" t="str">
        <f t="shared" si="9"/>
        <v/>
      </c>
    </row>
    <row r="83" spans="1:10" x14ac:dyDescent="0.45">
      <c r="A83" s="17" t="str">
        <f>IF(tblTally!B81="","",tblTally!B81)</f>
        <v/>
      </c>
      <c r="B83" s="13" t="str">
        <f>IF(tblTally!B81="","",tblTally!C81+tblTally!D81)</f>
        <v/>
      </c>
      <c r="C83" s="13" t="str">
        <f>IF(tblTally!C81="","",tblTally!C81)</f>
        <v/>
      </c>
      <c r="D83" s="13" t="str">
        <f>IF(SUM(tblTally!O81:'tblTally'!R81)=0,"",SUM(tblTally!O81:'tblTally'!R81))</f>
        <v/>
      </c>
      <c r="E83" s="13" t="str">
        <f>IF(D83="","",D83+tblTally!AX81+tblTally!BF81+tblTally!BG81+tblTally!BH81)</f>
        <v/>
      </c>
      <c r="F83" s="21" t="e">
        <f t="shared" si="6"/>
        <v>#VALUE!</v>
      </c>
      <c r="G83" s="21" t="e">
        <f t="shared" si="7"/>
        <v>#VALUE!</v>
      </c>
      <c r="H83" s="18" t="str">
        <f>IF(tblTally!E81="","",tblTally!E81/100)</f>
        <v/>
      </c>
      <c r="I83" s="18" t="str">
        <f t="shared" si="8"/>
        <v/>
      </c>
      <c r="J83" s="13" t="str">
        <f t="shared" si="9"/>
        <v/>
      </c>
    </row>
    <row r="84" spans="1:10" x14ac:dyDescent="0.45">
      <c r="A84" s="17" t="str">
        <f>IF(tblTally!B82="","",tblTally!B82)</f>
        <v/>
      </c>
      <c r="B84" s="13" t="str">
        <f>IF(tblTally!B82="","",tblTally!C82+tblTally!D82)</f>
        <v/>
      </c>
      <c r="C84" s="13" t="str">
        <f>IF(tblTally!C82="","",tblTally!C82)</f>
        <v/>
      </c>
      <c r="D84" s="13" t="str">
        <f>IF(SUM(tblTally!O82:'tblTally'!R82)=0,"",SUM(tblTally!O82:'tblTally'!R82))</f>
        <v/>
      </c>
      <c r="E84" s="13" t="str">
        <f>IF(D84="","",D84+tblTally!AX82+tblTally!BF82+tblTally!BG82+tblTally!BH82)</f>
        <v/>
      </c>
      <c r="F84" s="21" t="e">
        <f t="shared" si="6"/>
        <v>#VALUE!</v>
      </c>
      <c r="G84" s="21" t="e">
        <f t="shared" si="7"/>
        <v>#VALUE!</v>
      </c>
      <c r="H84" s="18" t="str">
        <f>IF(tblTally!E82="","",tblTally!E82/100)</f>
        <v/>
      </c>
      <c r="I84" s="18" t="str">
        <f t="shared" si="8"/>
        <v/>
      </c>
      <c r="J84" s="13" t="str">
        <f t="shared" si="9"/>
        <v/>
      </c>
    </row>
    <row r="85" spans="1:10" x14ac:dyDescent="0.45">
      <c r="A85" s="17" t="str">
        <f>IF(tblTally!B83="","",tblTally!B83)</f>
        <v/>
      </c>
      <c r="B85" s="13" t="str">
        <f>IF(tblTally!B83="","",tblTally!C83+tblTally!D83)</f>
        <v/>
      </c>
      <c r="C85" s="13" t="str">
        <f>IF(tblTally!C83="","",tblTally!C83)</f>
        <v/>
      </c>
      <c r="D85" s="13" t="str">
        <f>IF(SUM(tblTally!O83:'tblTally'!R83)=0,"",SUM(tblTally!O83:'tblTally'!R83))</f>
        <v/>
      </c>
      <c r="E85" s="13" t="str">
        <f>IF(D85="","",D85+tblTally!AX83+tblTally!BF83+tblTally!BG83+tblTally!BH83)</f>
        <v/>
      </c>
      <c r="F85" s="21" t="e">
        <f t="shared" si="6"/>
        <v>#VALUE!</v>
      </c>
      <c r="G85" s="21" t="e">
        <f t="shared" si="7"/>
        <v>#VALUE!</v>
      </c>
      <c r="H85" s="18" t="str">
        <f>IF(tblTally!E83="","",tblTally!E83/100)</f>
        <v/>
      </c>
      <c r="I85" s="18" t="str">
        <f t="shared" si="8"/>
        <v/>
      </c>
      <c r="J85" s="13" t="str">
        <f t="shared" si="9"/>
        <v/>
      </c>
    </row>
    <row r="86" spans="1:10" x14ac:dyDescent="0.45">
      <c r="A86" s="17" t="str">
        <f>IF(tblTally!B84="","",tblTally!B84)</f>
        <v/>
      </c>
      <c r="B86" s="13" t="str">
        <f>IF(tblTally!B84="","",tblTally!C84+tblTally!D84)</f>
        <v/>
      </c>
      <c r="C86" s="13" t="str">
        <f>IF(tblTally!C84="","",tblTally!C84)</f>
        <v/>
      </c>
      <c r="D86" s="13" t="str">
        <f>IF(SUM(tblTally!O84:'tblTally'!R84)=0,"",SUM(tblTally!O84:'tblTally'!R84))</f>
        <v/>
      </c>
      <c r="E86" s="13" t="str">
        <f>IF(D86="","",D86+tblTally!AX84+tblTally!BF84+tblTally!BG84+tblTally!BH84)</f>
        <v/>
      </c>
      <c r="F86" s="21" t="e">
        <f t="shared" si="6"/>
        <v>#VALUE!</v>
      </c>
      <c r="G86" s="21" t="e">
        <f t="shared" si="7"/>
        <v>#VALUE!</v>
      </c>
      <c r="H86" s="18" t="str">
        <f>IF(tblTally!E84="","",tblTally!E84/100)</f>
        <v/>
      </c>
      <c r="I86" s="18" t="str">
        <f t="shared" si="8"/>
        <v/>
      </c>
      <c r="J86" s="13" t="str">
        <f t="shared" si="9"/>
        <v/>
      </c>
    </row>
    <row r="87" spans="1:10" x14ac:dyDescent="0.45">
      <c r="A87" s="17" t="str">
        <f>IF(tblTally!B85="","",tblTally!B85)</f>
        <v/>
      </c>
      <c r="B87" s="13" t="str">
        <f>IF(tblTally!B85="","",tblTally!C85+tblTally!D85)</f>
        <v/>
      </c>
      <c r="C87" s="13" t="str">
        <f>IF(tblTally!C85="","",tblTally!C85)</f>
        <v/>
      </c>
      <c r="D87" s="13" t="str">
        <f>IF(SUM(tblTally!O85:'tblTally'!R85)=0,"",SUM(tblTally!O85:'tblTally'!R85))</f>
        <v/>
      </c>
      <c r="E87" s="13" t="str">
        <f>IF(D87="","",D87+tblTally!AX85+tblTally!BF85+tblTally!BG85+tblTally!BH85)</f>
        <v/>
      </c>
      <c r="F87" s="21" t="e">
        <f t="shared" si="6"/>
        <v>#VALUE!</v>
      </c>
      <c r="G87" s="21" t="e">
        <f t="shared" si="7"/>
        <v>#VALUE!</v>
      </c>
      <c r="H87" s="18" t="str">
        <f>IF(tblTally!E85="","",tblTally!E85/100)</f>
        <v/>
      </c>
      <c r="I87" s="18" t="str">
        <f t="shared" si="8"/>
        <v/>
      </c>
      <c r="J87" s="13" t="str">
        <f t="shared" si="9"/>
        <v/>
      </c>
    </row>
    <row r="88" spans="1:10" x14ac:dyDescent="0.45">
      <c r="A88" s="17" t="str">
        <f>IF(tblTally!B86="","",tblTally!B86)</f>
        <v/>
      </c>
      <c r="B88" s="13" t="str">
        <f>IF(tblTally!B86="","",tblTally!C86+tblTally!D86)</f>
        <v/>
      </c>
      <c r="C88" s="13" t="str">
        <f>IF(tblTally!C86="","",tblTally!C86)</f>
        <v/>
      </c>
      <c r="D88" s="13" t="str">
        <f>IF(SUM(tblTally!O86:'tblTally'!R86)=0,"",SUM(tblTally!O86:'tblTally'!R86))</f>
        <v/>
      </c>
      <c r="E88" s="13" t="str">
        <f>IF(D88="","",D88+tblTally!AX86+tblTally!BF86+tblTally!BG86+tblTally!BH86)</f>
        <v/>
      </c>
      <c r="F88" s="21" t="e">
        <f t="shared" si="6"/>
        <v>#VALUE!</v>
      </c>
      <c r="G88" s="21" t="e">
        <f t="shared" si="7"/>
        <v>#VALUE!</v>
      </c>
      <c r="H88" s="18" t="str">
        <f>IF(tblTally!E86="","",tblTally!E86/100)</f>
        <v/>
      </c>
      <c r="I88" s="18" t="str">
        <f t="shared" si="8"/>
        <v/>
      </c>
      <c r="J88" s="13" t="str">
        <f t="shared" si="9"/>
        <v/>
      </c>
    </row>
    <row r="89" spans="1:10" x14ac:dyDescent="0.45">
      <c r="A89" s="17" t="str">
        <f>IF(tblTally!B87="","",tblTally!B87)</f>
        <v/>
      </c>
      <c r="B89" s="13" t="str">
        <f>IF(tblTally!B87="","",tblTally!C87+tblTally!D87)</f>
        <v/>
      </c>
      <c r="C89" s="13" t="str">
        <f>IF(tblTally!C87="","",tblTally!C87)</f>
        <v/>
      </c>
      <c r="D89" s="13" t="str">
        <f>IF(SUM(tblTally!O87:'tblTally'!R87)=0,"",SUM(tblTally!O87:'tblTally'!R87))</f>
        <v/>
      </c>
      <c r="E89" s="13" t="str">
        <f>IF(D89="","",D89+tblTally!AX87+tblTally!BF87+tblTally!BG87+tblTally!BH87)</f>
        <v/>
      </c>
      <c r="F89" s="21" t="e">
        <f t="shared" si="6"/>
        <v>#VALUE!</v>
      </c>
      <c r="G89" s="21" t="e">
        <f t="shared" si="7"/>
        <v>#VALUE!</v>
      </c>
      <c r="H89" s="18" t="str">
        <f>IF(tblTally!E87="","",tblTally!E87/100)</f>
        <v/>
      </c>
      <c r="I89" s="18" t="str">
        <f t="shared" si="8"/>
        <v/>
      </c>
      <c r="J89" s="13" t="str">
        <f t="shared" si="9"/>
        <v/>
      </c>
    </row>
    <row r="90" spans="1:10" x14ac:dyDescent="0.45">
      <c r="A90" s="17" t="str">
        <f>IF(tblTally!B88="","",tblTally!B88)</f>
        <v/>
      </c>
      <c r="B90" s="13" t="str">
        <f>IF(tblTally!B88="","",tblTally!C88+tblTally!D88)</f>
        <v/>
      </c>
      <c r="C90" s="13" t="str">
        <f>IF(tblTally!C88="","",tblTally!C88)</f>
        <v/>
      </c>
      <c r="D90" s="13" t="str">
        <f>IF(SUM(tblTally!O88:'tblTally'!R88)=0,"",SUM(tblTally!O88:'tblTally'!R88))</f>
        <v/>
      </c>
      <c r="E90" s="13" t="str">
        <f>IF(D90="","",D90+tblTally!AX88+tblTally!BF88+tblTally!BG88+tblTally!BH88)</f>
        <v/>
      </c>
      <c r="F90" s="21" t="e">
        <f t="shared" si="6"/>
        <v>#VALUE!</v>
      </c>
      <c r="G90" s="21" t="e">
        <f t="shared" si="7"/>
        <v>#VALUE!</v>
      </c>
      <c r="H90" s="18" t="str">
        <f>IF(tblTally!E88="","",tblTally!E88/100)</f>
        <v/>
      </c>
      <c r="I90" s="18" t="str">
        <f t="shared" si="8"/>
        <v/>
      </c>
      <c r="J90" s="13" t="str">
        <f t="shared" si="9"/>
        <v/>
      </c>
    </row>
    <row r="91" spans="1:10" x14ac:dyDescent="0.45">
      <c r="A91" s="17" t="str">
        <f>IF(tblTally!B89="","",tblTally!B89)</f>
        <v/>
      </c>
      <c r="B91" s="13" t="str">
        <f>IF(tblTally!B89="","",tblTally!C89+tblTally!D89)</f>
        <v/>
      </c>
      <c r="C91" s="13" t="str">
        <f>IF(tblTally!C89="","",tblTally!C89)</f>
        <v/>
      </c>
      <c r="D91" s="13" t="str">
        <f>IF(SUM(tblTally!O89:'tblTally'!R89)=0,"",SUM(tblTally!O89:'tblTally'!R89))</f>
        <v/>
      </c>
      <c r="E91" s="13" t="str">
        <f>IF(D91="","",D91+tblTally!AX89+tblTally!BF89+tblTally!BG89+tblTally!BH89)</f>
        <v/>
      </c>
      <c r="F91" s="21" t="e">
        <f t="shared" si="6"/>
        <v>#VALUE!</v>
      </c>
      <c r="G91" s="21" t="e">
        <f t="shared" si="7"/>
        <v>#VALUE!</v>
      </c>
      <c r="H91" s="18" t="str">
        <f>IF(tblTally!E89="","",tblTally!E89/100)</f>
        <v/>
      </c>
      <c r="I91" s="18" t="str">
        <f t="shared" si="8"/>
        <v/>
      </c>
      <c r="J91" s="13" t="str">
        <f t="shared" si="9"/>
        <v/>
      </c>
    </row>
    <row r="92" spans="1:10" x14ac:dyDescent="0.45">
      <c r="A92" s="17" t="str">
        <f>IF(tblTally!B90="","",tblTally!B90)</f>
        <v/>
      </c>
      <c r="B92" s="13" t="str">
        <f>IF(tblTally!B90="","",tblTally!C90+tblTally!D90)</f>
        <v/>
      </c>
      <c r="C92" s="13" t="str">
        <f>IF(tblTally!C90="","",tblTally!C90)</f>
        <v/>
      </c>
      <c r="D92" s="13" t="str">
        <f>IF(SUM(tblTally!O90:'tblTally'!R90)=0,"",SUM(tblTally!O90:'tblTally'!R90))</f>
        <v/>
      </c>
      <c r="E92" s="13" t="str">
        <f>IF(D92="","",D92+tblTally!AX90+tblTally!BF90+tblTally!BG90+tblTally!BH90)</f>
        <v/>
      </c>
      <c r="F92" s="21" t="e">
        <f t="shared" si="6"/>
        <v>#VALUE!</v>
      </c>
      <c r="G92" s="21" t="e">
        <f t="shared" si="7"/>
        <v>#VALUE!</v>
      </c>
      <c r="H92" s="18" t="str">
        <f>IF(tblTally!E90="","",tblTally!E90/100)</f>
        <v/>
      </c>
      <c r="I92" s="18" t="str">
        <f t="shared" si="8"/>
        <v/>
      </c>
      <c r="J92" s="13" t="str">
        <f t="shared" si="9"/>
        <v/>
      </c>
    </row>
    <row r="93" spans="1:10" x14ac:dyDescent="0.45">
      <c r="A93" s="17" t="str">
        <f>IF(tblTally!B91="","",tblTally!B91)</f>
        <v/>
      </c>
      <c r="B93" s="13" t="str">
        <f>IF(tblTally!B91="","",tblTally!C91+tblTally!D91)</f>
        <v/>
      </c>
      <c r="C93" s="13" t="str">
        <f>IF(tblTally!C91="","",tblTally!C91)</f>
        <v/>
      </c>
      <c r="D93" s="13" t="str">
        <f>IF(SUM(tblTally!O91:'tblTally'!R91)=0,"",SUM(tblTally!O91:'tblTally'!R91))</f>
        <v/>
      </c>
      <c r="E93" s="13" t="str">
        <f>IF(D93="","",D93+tblTally!AX91+tblTally!BF91+tblTally!BG91+tblTally!BH91)</f>
        <v/>
      </c>
      <c r="F93" s="21" t="e">
        <f t="shared" si="6"/>
        <v>#VALUE!</v>
      </c>
      <c r="G93" s="21" t="e">
        <f t="shared" si="7"/>
        <v>#VALUE!</v>
      </c>
      <c r="H93" s="18" t="str">
        <f>IF(tblTally!E91="","",tblTally!E91/100)</f>
        <v/>
      </c>
      <c r="I93" s="18" t="str">
        <f t="shared" si="8"/>
        <v/>
      </c>
      <c r="J93" s="13" t="str">
        <f t="shared" si="9"/>
        <v/>
      </c>
    </row>
    <row r="94" spans="1:10" x14ac:dyDescent="0.45">
      <c r="A94" s="17" t="str">
        <f>IF(tblTally!B92="","",tblTally!B92)</f>
        <v/>
      </c>
      <c r="B94" s="13" t="str">
        <f>IF(tblTally!B92="","",tblTally!C92+tblTally!D92)</f>
        <v/>
      </c>
      <c r="C94" s="13" t="str">
        <f>IF(tblTally!C92="","",tblTally!C92)</f>
        <v/>
      </c>
      <c r="D94" s="13" t="str">
        <f>IF(SUM(tblTally!O92:'tblTally'!R92)=0,"",SUM(tblTally!O92:'tblTally'!R92))</f>
        <v/>
      </c>
      <c r="E94" s="13" t="str">
        <f>IF(D94="","",D94+tblTally!AX92+tblTally!BF92+tblTally!BG92+tblTally!BH92)</f>
        <v/>
      </c>
      <c r="F94" s="21" t="e">
        <f t="shared" si="6"/>
        <v>#VALUE!</v>
      </c>
      <c r="G94" s="21" t="e">
        <f t="shared" si="7"/>
        <v>#VALUE!</v>
      </c>
      <c r="H94" s="18" t="str">
        <f>IF(tblTally!E92="","",tblTally!E92/100)</f>
        <v/>
      </c>
      <c r="I94" s="18" t="str">
        <f t="shared" si="8"/>
        <v/>
      </c>
      <c r="J94" s="13" t="str">
        <f t="shared" si="9"/>
        <v/>
      </c>
    </row>
    <row r="95" spans="1:10" x14ac:dyDescent="0.45">
      <c r="A95" s="17" t="str">
        <f>IF(tblTally!B93="","",tblTally!B93)</f>
        <v/>
      </c>
      <c r="B95" s="13" t="str">
        <f>IF(tblTally!B93="","",tblTally!C93+tblTally!D93)</f>
        <v/>
      </c>
      <c r="C95" s="13" t="str">
        <f>IF(tblTally!C93="","",tblTally!C93)</f>
        <v/>
      </c>
      <c r="D95" s="13" t="str">
        <f>IF(SUM(tblTally!O93:'tblTally'!R93)=0,"",SUM(tblTally!O93:'tblTally'!R93))</f>
        <v/>
      </c>
      <c r="E95" s="13" t="str">
        <f>IF(D95="","",D95+tblTally!AX93+tblTally!BF93+tblTally!BG93+tblTally!BH93)</f>
        <v/>
      </c>
      <c r="F95" s="21" t="e">
        <f t="shared" si="6"/>
        <v>#VALUE!</v>
      </c>
      <c r="G95" s="21" t="e">
        <f t="shared" si="7"/>
        <v>#VALUE!</v>
      </c>
      <c r="H95" s="18" t="str">
        <f>IF(tblTally!E93="","",tblTally!E93/100)</f>
        <v/>
      </c>
      <c r="I95" s="18" t="str">
        <f t="shared" si="8"/>
        <v/>
      </c>
      <c r="J95" s="13" t="str">
        <f t="shared" si="9"/>
        <v/>
      </c>
    </row>
    <row r="96" spans="1:10" x14ac:dyDescent="0.45">
      <c r="A96" s="17" t="str">
        <f>IF(tblTally!B94="","",tblTally!B94)</f>
        <v/>
      </c>
      <c r="B96" s="13" t="str">
        <f>IF(tblTally!B94="","",tblTally!C94+tblTally!D94)</f>
        <v/>
      </c>
      <c r="C96" s="13" t="str">
        <f>IF(tblTally!C94="","",tblTally!C94)</f>
        <v/>
      </c>
      <c r="D96" s="13" t="str">
        <f>IF(SUM(tblTally!O94:'tblTally'!R94)=0,"",SUM(tblTally!O94:'tblTally'!R94))</f>
        <v/>
      </c>
      <c r="E96" s="13" t="str">
        <f>IF(D96="","",D96+tblTally!AX94+tblTally!BF94+tblTally!BG94+tblTally!BH94)</f>
        <v/>
      </c>
      <c r="F96" s="21" t="e">
        <f t="shared" si="6"/>
        <v>#VALUE!</v>
      </c>
      <c r="G96" s="21" t="e">
        <f t="shared" si="7"/>
        <v>#VALUE!</v>
      </c>
      <c r="H96" s="18" t="str">
        <f>IF(tblTally!E94="","",tblTally!E94/100)</f>
        <v/>
      </c>
      <c r="I96" s="18" t="str">
        <f t="shared" si="8"/>
        <v/>
      </c>
      <c r="J96" s="13" t="str">
        <f t="shared" si="9"/>
        <v/>
      </c>
    </row>
    <row r="97" spans="1:10" x14ac:dyDescent="0.45">
      <c r="A97" s="17" t="str">
        <f>IF(tblTally!B95="","",tblTally!B95)</f>
        <v/>
      </c>
      <c r="B97" s="13" t="str">
        <f>IF(tblTally!B95="","",tblTally!C95+tblTally!D95)</f>
        <v/>
      </c>
      <c r="C97" s="13" t="str">
        <f>IF(tblTally!C95="","",tblTally!C95)</f>
        <v/>
      </c>
      <c r="D97" s="13" t="str">
        <f>IF(SUM(tblTally!O95:'tblTally'!R95)=0,"",SUM(tblTally!O95:'tblTally'!R95))</f>
        <v/>
      </c>
      <c r="E97" s="13" t="str">
        <f>IF(D97="","",D97+tblTally!AX95+tblTally!BF95+tblTally!BG95+tblTally!BH95)</f>
        <v/>
      </c>
      <c r="F97" s="21" t="e">
        <f t="shared" si="6"/>
        <v>#VALUE!</v>
      </c>
      <c r="G97" s="21" t="e">
        <f t="shared" si="7"/>
        <v>#VALUE!</v>
      </c>
      <c r="H97" s="18" t="str">
        <f>IF(tblTally!E95="","",tblTally!E95/100)</f>
        <v/>
      </c>
      <c r="I97" s="18" t="str">
        <f t="shared" si="8"/>
        <v/>
      </c>
      <c r="J97" s="13" t="str">
        <f t="shared" si="9"/>
        <v/>
      </c>
    </row>
    <row r="98" spans="1:10" x14ac:dyDescent="0.45">
      <c r="A98" s="17" t="str">
        <f>IF(tblTally!B96="","",tblTally!B96)</f>
        <v/>
      </c>
      <c r="B98" s="13" t="str">
        <f>IF(tblTally!B96="","",tblTally!C96+tblTally!D96)</f>
        <v/>
      </c>
      <c r="C98" s="13" t="str">
        <f>IF(tblTally!C96="","",tblTally!C96)</f>
        <v/>
      </c>
      <c r="D98" s="13" t="str">
        <f>IF(SUM(tblTally!O96:'tblTally'!R96)=0,"",SUM(tblTally!O96:'tblTally'!R96))</f>
        <v/>
      </c>
      <c r="E98" s="13" t="str">
        <f>IF(D98="","",D98+tblTally!AX96+tblTally!BF96+tblTally!BG96+tblTally!BH96)</f>
        <v/>
      </c>
      <c r="F98" s="21" t="e">
        <f t="shared" si="6"/>
        <v>#VALUE!</v>
      </c>
      <c r="G98" s="21" t="e">
        <f t="shared" si="7"/>
        <v>#VALUE!</v>
      </c>
      <c r="H98" s="18" t="str">
        <f>IF(tblTally!E96="","",tblTally!E96/100)</f>
        <v/>
      </c>
      <c r="I98" s="18" t="str">
        <f t="shared" si="8"/>
        <v/>
      </c>
      <c r="J98" s="13" t="str">
        <f t="shared" si="9"/>
        <v/>
      </c>
    </row>
    <row r="99" spans="1:10" x14ac:dyDescent="0.45">
      <c r="A99" s="17" t="str">
        <f>IF(tblTally!B97="","",tblTally!B97)</f>
        <v/>
      </c>
      <c r="B99" s="13" t="str">
        <f>IF(tblTally!B97="","",tblTally!C97+tblTally!D97)</f>
        <v/>
      </c>
      <c r="C99" s="13" t="str">
        <f>IF(tblTally!C97="","",tblTally!C97)</f>
        <v/>
      </c>
      <c r="D99" s="13" t="str">
        <f>IF(SUM(tblTally!O97:'tblTally'!R97)=0,"",SUM(tblTally!O97:'tblTally'!R97))</f>
        <v/>
      </c>
      <c r="E99" s="13" t="str">
        <f>IF(D99="","",D99+tblTally!AX97+tblTally!BF97+tblTally!BG97+tblTally!BH97)</f>
        <v/>
      </c>
      <c r="F99" s="21" t="e">
        <f t="shared" si="6"/>
        <v>#VALUE!</v>
      </c>
      <c r="G99" s="21" t="e">
        <f t="shared" si="7"/>
        <v>#VALUE!</v>
      </c>
      <c r="H99" s="18" t="str">
        <f>IF(tblTally!E97="","",tblTally!E97/100)</f>
        <v/>
      </c>
      <c r="I99" s="18" t="str">
        <f t="shared" si="8"/>
        <v/>
      </c>
      <c r="J99" s="13" t="str">
        <f t="shared" si="9"/>
        <v/>
      </c>
    </row>
    <row r="100" spans="1:10" x14ac:dyDescent="0.45">
      <c r="A100" s="17" t="str">
        <f>IF(tblTally!B98="","",tblTally!B98)</f>
        <v/>
      </c>
      <c r="B100" s="13" t="str">
        <f>IF(tblTally!B98="","",tblTally!C98+tblTally!D98)</f>
        <v/>
      </c>
      <c r="C100" s="13" t="str">
        <f>IF(tblTally!C98="","",tblTally!C98)</f>
        <v/>
      </c>
      <c r="D100" s="13" t="str">
        <f>IF(SUM(tblTally!O98:'tblTally'!R98)=0,"",SUM(tblTally!O98:'tblTally'!R98))</f>
        <v/>
      </c>
      <c r="E100" s="13" t="str">
        <f>IF(D100="","",D100+tblTally!AX98+tblTally!BF98+tblTally!BG98+tblTally!BH98)</f>
        <v/>
      </c>
      <c r="F100" s="21" t="e">
        <f t="shared" si="6"/>
        <v>#VALUE!</v>
      </c>
      <c r="G100" s="21" t="e">
        <f t="shared" si="7"/>
        <v>#VALUE!</v>
      </c>
      <c r="H100" s="18" t="str">
        <f>IF(tblTally!E98="","",tblTally!E98/100)</f>
        <v/>
      </c>
      <c r="I100" s="18" t="str">
        <f t="shared" si="8"/>
        <v/>
      </c>
      <c r="J100" s="13" t="str">
        <f t="shared" si="9"/>
        <v/>
      </c>
    </row>
    <row r="101" spans="1:10" x14ac:dyDescent="0.45">
      <c r="A101" s="17" t="str">
        <f>IF(tblTally!B99="","",tblTally!B99)</f>
        <v/>
      </c>
      <c r="B101" s="13" t="str">
        <f>IF(tblTally!B99="","",tblTally!C99+tblTally!D99)</f>
        <v/>
      </c>
      <c r="C101" s="13" t="str">
        <f>IF(tblTally!C99="","",tblTally!C99)</f>
        <v/>
      </c>
      <c r="D101" s="13" t="str">
        <f>IF(SUM(tblTally!O99:'tblTally'!R99)=0,"",SUM(tblTally!O99:'tblTally'!R99))</f>
        <v/>
      </c>
      <c r="E101" s="13" t="str">
        <f>IF(D101="","",D101+tblTally!AX99+tblTally!BF99+tblTally!BG99+tblTally!BH99)</f>
        <v/>
      </c>
      <c r="F101" s="21" t="e">
        <f t="shared" si="6"/>
        <v>#VALUE!</v>
      </c>
      <c r="G101" s="21" t="e">
        <f t="shared" si="7"/>
        <v>#VALUE!</v>
      </c>
      <c r="H101" s="18" t="str">
        <f>IF(tblTally!E99="","",tblTally!E99/100)</f>
        <v/>
      </c>
      <c r="I101" s="18" t="str">
        <f t="shared" si="8"/>
        <v/>
      </c>
      <c r="J101" s="13" t="str">
        <f t="shared" si="9"/>
        <v/>
      </c>
    </row>
    <row r="102" spans="1:10" x14ac:dyDescent="0.45">
      <c r="A102" s="17" t="str">
        <f>IF(tblTally!B100="","",tblTally!B100)</f>
        <v/>
      </c>
      <c r="B102" s="13" t="str">
        <f>IF(tblTally!B100="","",tblTally!C100+tblTally!D100)</f>
        <v/>
      </c>
      <c r="C102" s="13" t="str">
        <f>IF(tblTally!C100="","",tblTally!C100)</f>
        <v/>
      </c>
      <c r="D102" s="13" t="str">
        <f>IF(SUM(tblTally!O100:'tblTally'!R100)=0,"",SUM(tblTally!O100:'tblTally'!R100))</f>
        <v/>
      </c>
      <c r="E102" s="13" t="str">
        <f>IF(D102="","",D102+tblTally!AX100+tblTally!BF100+tblTally!BG100+tblTally!BH100)</f>
        <v/>
      </c>
      <c r="F102" s="21" t="e">
        <f t="shared" si="6"/>
        <v>#VALUE!</v>
      </c>
      <c r="G102" s="21" t="e">
        <f t="shared" si="7"/>
        <v>#VALUE!</v>
      </c>
      <c r="H102" s="18" t="str">
        <f>IF(tblTally!E100="","",tblTally!E100/100)</f>
        <v/>
      </c>
      <c r="I102" s="18" t="str">
        <f t="shared" si="8"/>
        <v/>
      </c>
      <c r="J102" s="13" t="str">
        <f t="shared" si="9"/>
        <v/>
      </c>
    </row>
    <row r="103" spans="1:10" x14ac:dyDescent="0.45">
      <c r="A103" s="17" t="str">
        <f>IF(tblTally!B101="","",tblTally!B101)</f>
        <v/>
      </c>
      <c r="B103" s="13" t="str">
        <f>IF(tblTally!B101="","",tblTally!C101+tblTally!D101)</f>
        <v/>
      </c>
      <c r="C103" s="13" t="str">
        <f>IF(tblTally!C101="","",tblTally!C101)</f>
        <v/>
      </c>
      <c r="D103" s="13" t="str">
        <f>IF(SUM(tblTally!O101:'tblTally'!R101)=0,"",SUM(tblTally!O101:'tblTally'!R101))</f>
        <v/>
      </c>
      <c r="E103" s="13" t="str">
        <f>IF(D103="","",D103+tblTally!AX101+tblTally!BF101+tblTally!BG101+tblTally!BH101)</f>
        <v/>
      </c>
      <c r="F103" s="21" t="e">
        <f t="shared" si="6"/>
        <v>#VALUE!</v>
      </c>
      <c r="G103" s="21" t="e">
        <f t="shared" si="7"/>
        <v>#VALUE!</v>
      </c>
      <c r="H103" s="18" t="str">
        <f>IF(tblTally!E101="","",tblTally!E101/100)</f>
        <v/>
      </c>
      <c r="I103" s="18" t="str">
        <f t="shared" si="8"/>
        <v/>
      </c>
      <c r="J103" s="13" t="str">
        <f t="shared" si="9"/>
        <v/>
      </c>
    </row>
    <row r="104" spans="1:10" x14ac:dyDescent="0.45">
      <c r="A104" s="17" t="str">
        <f>IF(tblTally!B102="","",tblTally!B102)</f>
        <v/>
      </c>
      <c r="B104" s="13" t="str">
        <f>IF(tblTally!B102="","",tblTally!C102+tblTally!D102)</f>
        <v/>
      </c>
      <c r="C104" s="13" t="str">
        <f>IF(tblTally!C102="","",tblTally!C102)</f>
        <v/>
      </c>
      <c r="D104" s="13" t="str">
        <f>IF(SUM(tblTally!O102:'tblTally'!R102)=0,"",SUM(tblTally!O102:'tblTally'!R102))</f>
        <v/>
      </c>
      <c r="E104" s="13" t="str">
        <f>IF(D104="","",D104+tblTally!AX102+tblTally!BF102+tblTally!BG102+tblTally!BH102)</f>
        <v/>
      </c>
      <c r="F104" s="21" t="e">
        <f t="shared" si="6"/>
        <v>#VALUE!</v>
      </c>
      <c r="G104" s="21" t="e">
        <f t="shared" si="7"/>
        <v>#VALUE!</v>
      </c>
      <c r="H104" s="18" t="str">
        <f>IF(tblTally!E102="","",tblTally!E102/100)</f>
        <v/>
      </c>
      <c r="I104" s="18" t="str">
        <f t="shared" si="8"/>
        <v/>
      </c>
      <c r="J104" s="13" t="str">
        <f t="shared" si="9"/>
        <v/>
      </c>
    </row>
    <row r="105" spans="1:10" x14ac:dyDescent="0.45">
      <c r="A105" s="17" t="str">
        <f>IF(tblTally!B103="","",tblTally!B103)</f>
        <v/>
      </c>
      <c r="B105" s="13" t="str">
        <f>IF(tblTally!B103="","",tblTally!C103+tblTally!D103)</f>
        <v/>
      </c>
      <c r="C105" s="13" t="str">
        <f>IF(tblTally!C103="","",tblTally!C103)</f>
        <v/>
      </c>
      <c r="D105" s="13" t="str">
        <f>IF(SUM(tblTally!O103:'tblTally'!R103)=0,"",SUM(tblTally!O103:'tblTally'!R103))</f>
        <v/>
      </c>
      <c r="E105" s="13" t="str">
        <f>IF(D105="","",D105+tblTally!AX103+tblTally!BF103+tblTally!BG103+tblTally!BH103)</f>
        <v/>
      </c>
      <c r="F105" s="21" t="e">
        <f t="shared" si="6"/>
        <v>#VALUE!</v>
      </c>
      <c r="G105" s="21" t="e">
        <f t="shared" si="7"/>
        <v>#VALUE!</v>
      </c>
      <c r="H105" s="18" t="str">
        <f>IF(tblTally!E103="","",tblTally!E103/100)</f>
        <v/>
      </c>
      <c r="I105" s="18" t="str">
        <f t="shared" si="8"/>
        <v/>
      </c>
      <c r="J105" s="13" t="str">
        <f t="shared" si="9"/>
        <v/>
      </c>
    </row>
    <row r="106" spans="1:10" x14ac:dyDescent="0.45">
      <c r="A106" s="17" t="str">
        <f>IF(tblTally!B104="","",tblTally!B104)</f>
        <v/>
      </c>
      <c r="B106" s="13" t="str">
        <f>IF(tblTally!B104="","",tblTally!C104+tblTally!D104)</f>
        <v/>
      </c>
      <c r="C106" s="13" t="str">
        <f>IF(tblTally!C104="","",tblTally!C104)</f>
        <v/>
      </c>
      <c r="D106" s="13" t="str">
        <f>IF(SUM(tblTally!O104:'tblTally'!R104)=0,"",SUM(tblTally!O104:'tblTally'!R104))</f>
        <v/>
      </c>
      <c r="E106" s="13" t="str">
        <f>IF(D106="","",D106+tblTally!AX104+tblTally!BF104+tblTally!BG104+tblTally!BH104)</f>
        <v/>
      </c>
      <c r="F106" s="21" t="e">
        <f t="shared" si="6"/>
        <v>#VALUE!</v>
      </c>
      <c r="G106" s="21" t="e">
        <f t="shared" si="7"/>
        <v>#VALUE!</v>
      </c>
      <c r="H106" s="18" t="str">
        <f>IF(tblTally!E104="","",tblTally!E104/100)</f>
        <v/>
      </c>
      <c r="I106" s="18" t="str">
        <f t="shared" si="8"/>
        <v/>
      </c>
      <c r="J106" s="13" t="str">
        <f t="shared" si="9"/>
        <v/>
      </c>
    </row>
    <row r="107" spans="1:10" x14ac:dyDescent="0.45">
      <c r="A107" s="17" t="str">
        <f>IF(tblTally!B105="","",tblTally!B105)</f>
        <v/>
      </c>
      <c r="B107" s="13" t="str">
        <f>IF(tblTally!B105="","",tblTally!C105+tblTally!D105)</f>
        <v/>
      </c>
      <c r="C107" s="13" t="str">
        <f>IF(tblTally!C105="","",tblTally!C105)</f>
        <v/>
      </c>
      <c r="D107" s="13" t="str">
        <f>IF(SUM(tblTally!O105:'tblTally'!R105)=0,"",SUM(tblTally!O105:'tblTally'!R105))</f>
        <v/>
      </c>
      <c r="E107" s="13" t="str">
        <f>IF(D107="","",D107+tblTally!AX105+tblTally!BF105+tblTally!BG105+tblTally!BH105)</f>
        <v/>
      </c>
      <c r="F107" s="21" t="e">
        <f t="shared" si="6"/>
        <v>#VALUE!</v>
      </c>
      <c r="G107" s="21" t="e">
        <f t="shared" si="7"/>
        <v>#VALUE!</v>
      </c>
      <c r="H107" s="18" t="str">
        <f>IF(tblTally!E105="","",tblTally!E105/100)</f>
        <v/>
      </c>
      <c r="I107" s="18" t="str">
        <f t="shared" si="8"/>
        <v/>
      </c>
      <c r="J107" s="13" t="str">
        <f t="shared" si="9"/>
        <v/>
      </c>
    </row>
    <row r="108" spans="1:10" x14ac:dyDescent="0.45">
      <c r="A108" s="17" t="str">
        <f>IF(tblTally!B106="","",tblTally!B106)</f>
        <v/>
      </c>
      <c r="B108" s="13" t="str">
        <f>IF(tblTally!B106="","",tblTally!C106+tblTally!D106)</f>
        <v/>
      </c>
      <c r="C108" s="13" t="str">
        <f>IF(tblTally!C106="","",tblTally!C106)</f>
        <v/>
      </c>
      <c r="D108" s="13" t="str">
        <f>IF(SUM(tblTally!O106:'tblTally'!R106)=0,"",SUM(tblTally!O106:'tblTally'!R106))</f>
        <v/>
      </c>
      <c r="E108" s="13" t="str">
        <f>IF(D108="","",D108+tblTally!AX106+tblTally!BF106+tblTally!BG106+tblTally!BH106)</f>
        <v/>
      </c>
      <c r="F108" s="21" t="e">
        <f t="shared" si="6"/>
        <v>#VALUE!</v>
      </c>
      <c r="G108" s="21" t="e">
        <f t="shared" si="7"/>
        <v>#VALUE!</v>
      </c>
      <c r="H108" s="18" t="str">
        <f>IF(tblTally!E106="","",tblTally!E106/100)</f>
        <v/>
      </c>
      <c r="I108" s="18" t="str">
        <f t="shared" si="8"/>
        <v/>
      </c>
      <c r="J108" s="13" t="str">
        <f t="shared" si="9"/>
        <v/>
      </c>
    </row>
    <row r="109" spans="1:10" x14ac:dyDescent="0.45">
      <c r="A109" s="17" t="str">
        <f>IF(tblTally!B107="","",tblTally!B107)</f>
        <v/>
      </c>
      <c r="B109" s="13" t="str">
        <f>IF(tblTally!B107="","",tblTally!C107+tblTally!D107)</f>
        <v/>
      </c>
      <c r="C109" s="13" t="str">
        <f>IF(tblTally!C107="","",tblTally!C107)</f>
        <v/>
      </c>
      <c r="D109" s="13" t="str">
        <f>IF(SUM(tblTally!O107:'tblTally'!R107)=0,"",SUM(tblTally!O107:'tblTally'!R107))</f>
        <v/>
      </c>
      <c r="E109" s="13" t="str">
        <f>IF(D109="","",D109+tblTally!AX107+tblTally!BF107+tblTally!BG107+tblTally!BH107)</f>
        <v/>
      </c>
      <c r="F109" s="21" t="e">
        <f t="shared" si="6"/>
        <v>#VALUE!</v>
      </c>
      <c r="G109" s="21" t="e">
        <f t="shared" si="7"/>
        <v>#VALUE!</v>
      </c>
      <c r="H109" s="18" t="str">
        <f>IF(tblTally!E107="","",tblTally!E107/100)</f>
        <v/>
      </c>
      <c r="I109" s="18" t="str">
        <f t="shared" si="8"/>
        <v/>
      </c>
      <c r="J109" s="13" t="str">
        <f t="shared" si="9"/>
        <v/>
      </c>
    </row>
    <row r="110" spans="1:10" x14ac:dyDescent="0.45">
      <c r="A110" s="17" t="str">
        <f>IF(tblTally!B108="","",tblTally!B108)</f>
        <v/>
      </c>
      <c r="B110" s="13" t="str">
        <f>IF(tblTally!B108="","",tblTally!C108+tblTally!D108)</f>
        <v/>
      </c>
      <c r="C110" s="13" t="str">
        <f>IF(tblTally!C108="","",tblTally!C108)</f>
        <v/>
      </c>
      <c r="D110" s="13" t="str">
        <f>IF(SUM(tblTally!O108:'tblTally'!R108)=0,"",SUM(tblTally!O108:'tblTally'!R108))</f>
        <v/>
      </c>
      <c r="E110" s="13" t="str">
        <f>IF(D110="","",D110+tblTally!AX108+tblTally!BF108+tblTally!BG108+tblTally!BH108)</f>
        <v/>
      </c>
      <c r="F110" s="21" t="e">
        <f t="shared" si="6"/>
        <v>#VALUE!</v>
      </c>
      <c r="G110" s="21" t="e">
        <f t="shared" si="7"/>
        <v>#VALUE!</v>
      </c>
      <c r="H110" s="18" t="str">
        <f>IF(tblTally!E108="","",tblTally!E108/100)</f>
        <v/>
      </c>
      <c r="I110" s="18" t="str">
        <f t="shared" si="8"/>
        <v/>
      </c>
      <c r="J110" s="13" t="str">
        <f t="shared" si="9"/>
        <v/>
      </c>
    </row>
    <row r="111" spans="1:10" x14ac:dyDescent="0.45">
      <c r="A111" s="17" t="str">
        <f>IF(tblTally!B109="","",tblTally!B109)</f>
        <v/>
      </c>
      <c r="B111" s="13" t="str">
        <f>IF(tblTally!B109="","",tblTally!C109+tblTally!D109)</f>
        <v/>
      </c>
      <c r="C111" s="13" t="str">
        <f>IF(tblTally!C109="","",tblTally!C109)</f>
        <v/>
      </c>
      <c r="D111" s="13" t="str">
        <f>IF(SUM(tblTally!O109:'tblTally'!R109)=0,"",SUM(tblTally!O109:'tblTally'!R109))</f>
        <v/>
      </c>
      <c r="E111" s="13" t="str">
        <f>IF(D111="","",D111+tblTally!AX109+tblTally!BF109+tblTally!BG109+tblTally!BH109)</f>
        <v/>
      </c>
      <c r="F111" s="21" t="e">
        <f t="shared" si="6"/>
        <v>#VALUE!</v>
      </c>
      <c r="G111" s="21" t="e">
        <f t="shared" si="7"/>
        <v>#VALUE!</v>
      </c>
      <c r="H111" s="18" t="str">
        <f>IF(tblTally!E109="","",tblTally!E109/100)</f>
        <v/>
      </c>
      <c r="I111" s="18" t="str">
        <f t="shared" si="8"/>
        <v/>
      </c>
      <c r="J111" s="13" t="str">
        <f t="shared" si="9"/>
        <v/>
      </c>
    </row>
    <row r="112" spans="1:10" x14ac:dyDescent="0.45">
      <c r="A112" s="17" t="str">
        <f>IF(tblTally!B110="","",tblTally!B110)</f>
        <v/>
      </c>
      <c r="B112" s="13" t="str">
        <f>IF(tblTally!B110="","",tblTally!C110+tblTally!D110)</f>
        <v/>
      </c>
      <c r="C112" s="13" t="str">
        <f>IF(tblTally!C110="","",tblTally!C110)</f>
        <v/>
      </c>
      <c r="D112" s="13" t="str">
        <f>IF(SUM(tblTally!O110:'tblTally'!R110)=0,"",SUM(tblTally!O110:'tblTally'!R110))</f>
        <v/>
      </c>
      <c r="E112" s="13" t="str">
        <f>IF(D112="","",D112+tblTally!AX110+tblTally!BF110+tblTally!BG110+tblTally!BH110)</f>
        <v/>
      </c>
      <c r="F112" s="21" t="e">
        <f t="shared" si="6"/>
        <v>#VALUE!</v>
      </c>
      <c r="G112" s="21" t="e">
        <f t="shared" si="7"/>
        <v>#VALUE!</v>
      </c>
      <c r="H112" s="18" t="str">
        <f>IF(tblTally!E110="","",tblTally!E110/100)</f>
        <v/>
      </c>
      <c r="I112" s="18" t="str">
        <f t="shared" si="8"/>
        <v/>
      </c>
      <c r="J112" s="13" t="str">
        <f t="shared" si="9"/>
        <v/>
      </c>
    </row>
    <row r="113" spans="1:10" x14ac:dyDescent="0.45">
      <c r="A113" s="17" t="str">
        <f>IF(tblTally!B111="","",tblTally!B111)</f>
        <v/>
      </c>
      <c r="B113" s="13" t="str">
        <f>IF(tblTally!B111="","",tblTally!C111+tblTally!D111)</f>
        <v/>
      </c>
      <c r="C113" s="13" t="str">
        <f>IF(tblTally!C111="","",tblTally!C111)</f>
        <v/>
      </c>
      <c r="D113" s="13" t="str">
        <f>IF(SUM(tblTally!O111:'tblTally'!R111)=0,"",SUM(tblTally!O111:'tblTally'!R111))</f>
        <v/>
      </c>
      <c r="E113" s="13" t="str">
        <f>IF(D113="","",D113+tblTally!AX111+tblTally!BF111+tblTally!BG111+tblTally!BH111)</f>
        <v/>
      </c>
      <c r="F113" s="21" t="e">
        <f t="shared" si="6"/>
        <v>#VALUE!</v>
      </c>
      <c r="G113" s="21" t="e">
        <f t="shared" si="7"/>
        <v>#VALUE!</v>
      </c>
      <c r="H113" s="18" t="str">
        <f>IF(tblTally!E111="","",tblTally!E111/100)</f>
        <v/>
      </c>
      <c r="I113" s="18" t="str">
        <f t="shared" si="8"/>
        <v/>
      </c>
      <c r="J113" s="13" t="str">
        <f t="shared" si="9"/>
        <v/>
      </c>
    </row>
    <row r="114" spans="1:10" x14ac:dyDescent="0.45">
      <c r="A114" s="17" t="str">
        <f>IF(tblTally!B112="","",tblTally!B112)</f>
        <v/>
      </c>
      <c r="B114" s="13" t="str">
        <f>IF(tblTally!B112="","",tblTally!C112+tblTally!D112)</f>
        <v/>
      </c>
      <c r="C114" s="13" t="str">
        <f>IF(tblTally!C112="","",tblTally!C112)</f>
        <v/>
      </c>
      <c r="D114" s="13" t="str">
        <f>IF(SUM(tblTally!O112:'tblTally'!R112)=0,"",SUM(tblTally!O112:'tblTally'!R112))</f>
        <v/>
      </c>
      <c r="E114" s="13" t="str">
        <f>IF(D114="","",D114+tblTally!AX112+tblTally!BF112+tblTally!BG112+tblTally!BH112)</f>
        <v/>
      </c>
      <c r="F114" s="21" t="e">
        <f t="shared" si="6"/>
        <v>#VALUE!</v>
      </c>
      <c r="G114" s="21" t="e">
        <f t="shared" si="7"/>
        <v>#VALUE!</v>
      </c>
      <c r="H114" s="18" t="str">
        <f>IF(tblTally!E112="","",tblTally!E112/100)</f>
        <v/>
      </c>
      <c r="I114" s="18" t="str">
        <f t="shared" si="8"/>
        <v/>
      </c>
      <c r="J114" s="13" t="str">
        <f t="shared" si="9"/>
        <v/>
      </c>
    </row>
    <row r="115" spans="1:10" x14ac:dyDescent="0.45">
      <c r="A115" s="17" t="str">
        <f>IF(tblTally!B113="","",tblTally!B113)</f>
        <v/>
      </c>
      <c r="B115" s="13" t="str">
        <f>IF(tblTally!B113="","",tblTally!C113+tblTally!D113)</f>
        <v/>
      </c>
      <c r="C115" s="13" t="str">
        <f>IF(tblTally!C113="","",tblTally!C113)</f>
        <v/>
      </c>
      <c r="D115" s="13" t="str">
        <f>IF(SUM(tblTally!O113:'tblTally'!R113)=0,"",SUM(tblTally!O113:'tblTally'!R113))</f>
        <v/>
      </c>
      <c r="E115" s="13" t="str">
        <f>IF(D115="","",D115+tblTally!AX113+tblTally!BF113+tblTally!BG113+tblTally!BH113)</f>
        <v/>
      </c>
      <c r="F115" s="21" t="e">
        <f t="shared" si="6"/>
        <v>#VALUE!</v>
      </c>
      <c r="G115" s="21" t="e">
        <f t="shared" si="7"/>
        <v>#VALUE!</v>
      </c>
      <c r="H115" s="18" t="str">
        <f>IF(tblTally!E113="","",tblTally!E113/100)</f>
        <v/>
      </c>
      <c r="I115" s="18" t="str">
        <f t="shared" si="8"/>
        <v/>
      </c>
      <c r="J115" s="13" t="str">
        <f t="shared" si="9"/>
        <v/>
      </c>
    </row>
    <row r="116" spans="1:10" x14ac:dyDescent="0.45">
      <c r="A116" s="17" t="str">
        <f>IF(tblTally!B114="","",tblTally!B114)</f>
        <v/>
      </c>
      <c r="B116" s="13" t="str">
        <f>IF(tblTally!B114="","",tblTally!C114+tblTally!D114)</f>
        <v/>
      </c>
      <c r="C116" s="13" t="str">
        <f>IF(tblTally!C114="","",tblTally!C114)</f>
        <v/>
      </c>
      <c r="D116" s="13" t="str">
        <f>IF(SUM(tblTally!O114:'tblTally'!R114)=0,"",SUM(tblTally!O114:'tblTally'!R114))</f>
        <v/>
      </c>
      <c r="E116" s="13" t="str">
        <f>IF(D116="","",D116+tblTally!AX114+tblTally!BF114+tblTally!BG114+tblTally!BH114)</f>
        <v/>
      </c>
      <c r="F116" s="21" t="e">
        <f t="shared" si="6"/>
        <v>#VALUE!</v>
      </c>
      <c r="G116" s="21" t="e">
        <f t="shared" si="7"/>
        <v>#VALUE!</v>
      </c>
      <c r="H116" s="18" t="str">
        <f>IF(tblTally!E114="","",tblTally!E114/100)</f>
        <v/>
      </c>
      <c r="I116" s="18" t="str">
        <f t="shared" si="8"/>
        <v/>
      </c>
      <c r="J116" s="13" t="str">
        <f t="shared" si="9"/>
        <v/>
      </c>
    </row>
    <row r="117" spans="1:10" x14ac:dyDescent="0.45">
      <c r="A117" s="17" t="str">
        <f>IF(tblTally!B115="","",tblTally!B115)</f>
        <v/>
      </c>
      <c r="B117" s="13" t="str">
        <f>IF(tblTally!B115="","",tblTally!C115+tblTally!D115)</f>
        <v/>
      </c>
      <c r="C117" s="13" t="str">
        <f>IF(tblTally!C115="","",tblTally!C115)</f>
        <v/>
      </c>
      <c r="D117" s="13" t="str">
        <f>IF(SUM(tblTally!O115:'tblTally'!R115)=0,"",SUM(tblTally!O115:'tblTally'!R115))</f>
        <v/>
      </c>
      <c r="E117" s="13" t="str">
        <f>IF(D117="","",D117+tblTally!AX115+tblTally!BF115+tblTally!BG115+tblTally!BH115)</f>
        <v/>
      </c>
      <c r="F117" s="21" t="e">
        <f t="shared" si="6"/>
        <v>#VALUE!</v>
      </c>
      <c r="G117" s="21" t="e">
        <f t="shared" si="7"/>
        <v>#VALUE!</v>
      </c>
      <c r="H117" s="18" t="str">
        <f>IF(tblTally!E115="","",tblTally!E115/100)</f>
        <v/>
      </c>
      <c r="I117" s="18" t="str">
        <f t="shared" si="8"/>
        <v/>
      </c>
      <c r="J117" s="13" t="str">
        <f t="shared" si="9"/>
        <v/>
      </c>
    </row>
    <row r="118" spans="1:10" x14ac:dyDescent="0.45">
      <c r="A118" s="17" t="str">
        <f>IF(tblTally!B116="","",tblTally!B116)</f>
        <v/>
      </c>
      <c r="B118" s="13" t="str">
        <f>IF(tblTally!B116="","",tblTally!C116+tblTally!D116)</f>
        <v/>
      </c>
      <c r="C118" s="13" t="str">
        <f>IF(tblTally!C116="","",tblTally!C116)</f>
        <v/>
      </c>
      <c r="D118" s="13" t="str">
        <f>IF(SUM(tblTally!O116:'tblTally'!R116)=0,"",SUM(tblTally!O116:'tblTally'!R116))</f>
        <v/>
      </c>
      <c r="E118" s="13" t="str">
        <f>IF(D118="","",D118+tblTally!AX116+tblTally!BF116+tblTally!BG116+tblTally!BH116)</f>
        <v/>
      </c>
      <c r="F118" s="21" t="e">
        <f t="shared" si="6"/>
        <v>#VALUE!</v>
      </c>
      <c r="G118" s="21" t="e">
        <f t="shared" si="7"/>
        <v>#VALUE!</v>
      </c>
      <c r="H118" s="18" t="str">
        <f>IF(tblTally!E116="","",tblTally!E116/100)</f>
        <v/>
      </c>
      <c r="I118" s="18" t="str">
        <f t="shared" si="8"/>
        <v/>
      </c>
      <c r="J118" s="13" t="str">
        <f t="shared" si="9"/>
        <v/>
      </c>
    </row>
    <row r="119" spans="1:10" x14ac:dyDescent="0.45">
      <c r="A119" s="17" t="str">
        <f>IF(tblTally!B117="","",tblTally!B117)</f>
        <v/>
      </c>
      <c r="B119" s="13" t="str">
        <f>IF(tblTally!B117="","",tblTally!C117+tblTally!D117)</f>
        <v/>
      </c>
      <c r="C119" s="13" t="str">
        <f>IF(tblTally!C117="","",tblTally!C117)</f>
        <v/>
      </c>
      <c r="D119" s="13" t="str">
        <f>IF(SUM(tblTally!O117:'tblTally'!R117)=0,"",SUM(tblTally!O117:'tblTally'!R117))</f>
        <v/>
      </c>
      <c r="E119" s="13" t="str">
        <f>IF(D119="","",D119+tblTally!AX117+tblTally!BF117+tblTally!BG117+tblTally!BH117)</f>
        <v/>
      </c>
      <c r="F119" s="21" t="e">
        <f t="shared" si="6"/>
        <v>#VALUE!</v>
      </c>
      <c r="G119" s="21" t="e">
        <f t="shared" si="7"/>
        <v>#VALUE!</v>
      </c>
      <c r="H119" s="18" t="str">
        <f>IF(tblTally!E117="","",tblTally!E117/100)</f>
        <v/>
      </c>
      <c r="I119" s="18" t="str">
        <f t="shared" si="8"/>
        <v/>
      </c>
      <c r="J119" s="13" t="str">
        <f t="shared" si="9"/>
        <v/>
      </c>
    </row>
    <row r="120" spans="1:10" x14ac:dyDescent="0.45">
      <c r="A120" s="17" t="str">
        <f>IF(tblTally!B118="","",tblTally!B118)</f>
        <v/>
      </c>
      <c r="B120" s="13" t="str">
        <f>IF(tblTally!B118="","",tblTally!C118+tblTally!D118)</f>
        <v/>
      </c>
      <c r="C120" s="13" t="str">
        <f>IF(tblTally!C118="","",tblTally!C118)</f>
        <v/>
      </c>
      <c r="D120" s="13" t="str">
        <f>IF(SUM(tblTally!O118:'tblTally'!R118)=0,"",SUM(tblTally!O118:'tblTally'!R118))</f>
        <v/>
      </c>
      <c r="E120" s="13" t="str">
        <f>IF(D120="","",D120+tblTally!AX118+tblTally!BF118+tblTally!BG118+tblTally!BH118)</f>
        <v/>
      </c>
      <c r="F120" s="21" t="e">
        <f t="shared" si="6"/>
        <v>#VALUE!</v>
      </c>
      <c r="G120" s="21" t="e">
        <f t="shared" si="7"/>
        <v>#VALUE!</v>
      </c>
      <c r="H120" s="18" t="str">
        <f>IF(tblTally!E118="","",tblTally!E118/100)</f>
        <v/>
      </c>
      <c r="I120" s="18" t="str">
        <f t="shared" si="8"/>
        <v/>
      </c>
      <c r="J120" s="13" t="str">
        <f t="shared" si="9"/>
        <v/>
      </c>
    </row>
    <row r="121" spans="1:10" x14ac:dyDescent="0.45">
      <c r="A121" s="17" t="str">
        <f>IF(tblTally!B119="","",tblTally!B119)</f>
        <v/>
      </c>
      <c r="B121" s="13" t="str">
        <f>IF(tblTally!B119="","",tblTally!C119+tblTally!D119)</f>
        <v/>
      </c>
      <c r="C121" s="13" t="str">
        <f>IF(tblTally!C119="","",tblTally!C119)</f>
        <v/>
      </c>
      <c r="D121" s="13" t="str">
        <f>IF(SUM(tblTally!O119:'tblTally'!R119)=0,"",SUM(tblTally!O119:'tblTally'!R119))</f>
        <v/>
      </c>
      <c r="E121" s="13" t="str">
        <f>IF(D121="","",D121+tblTally!AX119+tblTally!BF119+tblTally!BG119+tblTally!BH119)</f>
        <v/>
      </c>
      <c r="F121" s="21" t="e">
        <f t="shared" si="6"/>
        <v>#VALUE!</v>
      </c>
      <c r="G121" s="21" t="e">
        <f t="shared" si="7"/>
        <v>#VALUE!</v>
      </c>
      <c r="H121" s="18" t="str">
        <f>IF(tblTally!E119="","",tblTally!E119/100)</f>
        <v/>
      </c>
      <c r="I121" s="18" t="str">
        <f t="shared" si="8"/>
        <v/>
      </c>
      <c r="J121" s="13" t="str">
        <f t="shared" si="9"/>
        <v/>
      </c>
    </row>
    <row r="122" spans="1:10" x14ac:dyDescent="0.45">
      <c r="A122" s="17" t="str">
        <f>IF(tblTally!B120="","",tblTally!B120)</f>
        <v/>
      </c>
      <c r="B122" s="13" t="str">
        <f>IF(tblTally!B120="","",tblTally!C120+tblTally!D120)</f>
        <v/>
      </c>
      <c r="C122" s="13" t="str">
        <f>IF(tblTally!C120="","",tblTally!C120)</f>
        <v/>
      </c>
      <c r="D122" s="13" t="str">
        <f>IF(SUM(tblTally!O120:'tblTally'!R120)=0,"",SUM(tblTally!O120:'tblTally'!R120))</f>
        <v/>
      </c>
      <c r="E122" s="13" t="str">
        <f>IF(D122="","",D122+tblTally!AX120+tblTally!BF120+tblTally!BG120+tblTally!BH120)</f>
        <v/>
      </c>
      <c r="F122" s="21" t="e">
        <f t="shared" si="6"/>
        <v>#VALUE!</v>
      </c>
      <c r="G122" s="21" t="e">
        <f t="shared" si="7"/>
        <v>#VALUE!</v>
      </c>
      <c r="H122" s="18" t="str">
        <f>IF(tblTally!E120="","",tblTally!E120/100)</f>
        <v/>
      </c>
      <c r="I122" s="18" t="str">
        <f t="shared" si="8"/>
        <v/>
      </c>
      <c r="J122" s="13" t="str">
        <f t="shared" si="9"/>
        <v/>
      </c>
    </row>
    <row r="123" spans="1:10" x14ac:dyDescent="0.45">
      <c r="A123" s="17" t="str">
        <f>IF(tblTally!B121="","",tblTally!B121)</f>
        <v/>
      </c>
      <c r="B123" s="13" t="str">
        <f>IF(tblTally!B121="","",tblTally!C121+tblTally!D121)</f>
        <v/>
      </c>
      <c r="C123" s="13" t="str">
        <f>IF(tblTally!C121="","",tblTally!C121)</f>
        <v/>
      </c>
      <c r="D123" s="13" t="str">
        <f>IF(SUM(tblTally!O121:'tblTally'!R121)=0,"",SUM(tblTally!O121:'tblTally'!R121))</f>
        <v/>
      </c>
      <c r="E123" s="13" t="str">
        <f>IF(D123="","",D123+tblTally!AX121+tblTally!BF121+tblTally!BG121+tblTally!BH121)</f>
        <v/>
      </c>
      <c r="F123" s="21" t="e">
        <f t="shared" si="6"/>
        <v>#VALUE!</v>
      </c>
      <c r="G123" s="21" t="e">
        <f t="shared" si="7"/>
        <v>#VALUE!</v>
      </c>
      <c r="H123" s="18" t="str">
        <f>IF(tblTally!E121="","",tblTally!E121/100)</f>
        <v/>
      </c>
      <c r="I123" s="18" t="str">
        <f t="shared" si="8"/>
        <v/>
      </c>
      <c r="J123" s="13" t="str">
        <f t="shared" si="9"/>
        <v/>
      </c>
    </row>
    <row r="124" spans="1:10" x14ac:dyDescent="0.45">
      <c r="A124" s="17" t="str">
        <f>IF(tblTally!B122="","",tblTally!B122)</f>
        <v/>
      </c>
      <c r="B124" s="13" t="str">
        <f>IF(tblTally!B122="","",tblTally!C122+tblTally!D122)</f>
        <v/>
      </c>
      <c r="C124" s="13" t="str">
        <f>IF(tblTally!C122="","",tblTally!C122)</f>
        <v/>
      </c>
      <c r="D124" s="13" t="str">
        <f>IF(SUM(tblTally!O122:'tblTally'!R122)=0,"",SUM(tblTally!O122:'tblTally'!R122))</f>
        <v/>
      </c>
      <c r="E124" s="13" t="str">
        <f>IF(D124="","",D124+tblTally!AX122+tblTally!BF122+tblTally!BG122+tblTally!BH122)</f>
        <v/>
      </c>
      <c r="F124" s="21" t="e">
        <f t="shared" si="6"/>
        <v>#VALUE!</v>
      </c>
      <c r="G124" s="21" t="e">
        <f t="shared" si="7"/>
        <v>#VALUE!</v>
      </c>
      <c r="H124" s="18" t="str">
        <f>IF(tblTally!E122="","",tblTally!E122/100)</f>
        <v/>
      </c>
      <c r="I124" s="18" t="str">
        <f t="shared" si="8"/>
        <v/>
      </c>
      <c r="J124" s="13" t="str">
        <f t="shared" si="9"/>
        <v/>
      </c>
    </row>
    <row r="125" spans="1:10" x14ac:dyDescent="0.45">
      <c r="A125" s="17" t="str">
        <f>IF(tblTally!B123="","",tblTally!B123)</f>
        <v/>
      </c>
      <c r="B125" s="13" t="str">
        <f>IF(tblTally!B123="","",tblTally!C123+tblTally!D123)</f>
        <v/>
      </c>
      <c r="C125" s="13" t="str">
        <f>IF(tblTally!C123="","",tblTally!C123)</f>
        <v/>
      </c>
      <c r="D125" s="13" t="str">
        <f>IF(SUM(tblTally!O123:'tblTally'!R123)=0,"",SUM(tblTally!O123:'tblTally'!R123))</f>
        <v/>
      </c>
      <c r="E125" s="13" t="str">
        <f>IF(D125="","",D125+tblTally!AX123+tblTally!BF123+tblTally!BG123+tblTally!BH123)</f>
        <v/>
      </c>
      <c r="F125" s="21" t="e">
        <f t="shared" si="6"/>
        <v>#VALUE!</v>
      </c>
      <c r="G125" s="21" t="e">
        <f t="shared" si="7"/>
        <v>#VALUE!</v>
      </c>
      <c r="H125" s="18" t="str">
        <f>IF(tblTally!E123="","",tblTally!E123/100)</f>
        <v/>
      </c>
      <c r="I125" s="18" t="str">
        <f t="shared" si="8"/>
        <v/>
      </c>
      <c r="J125" s="13" t="str">
        <f t="shared" si="9"/>
        <v/>
      </c>
    </row>
    <row r="126" spans="1:10" x14ac:dyDescent="0.45">
      <c r="A126" s="17" t="str">
        <f>IF(tblTally!B124="","",tblTally!B124)</f>
        <v/>
      </c>
      <c r="B126" s="13" t="str">
        <f>IF(tblTally!B124="","",tblTally!C124+tblTally!D124)</f>
        <v/>
      </c>
      <c r="C126" s="13" t="str">
        <f>IF(tblTally!C124="","",tblTally!C124)</f>
        <v/>
      </c>
      <c r="D126" s="13" t="str">
        <f>IF(SUM(tblTally!O124:'tblTally'!R124)=0,"",SUM(tblTally!O124:'tblTally'!R124))</f>
        <v/>
      </c>
      <c r="E126" s="13" t="str">
        <f>IF(D126="","",D126+tblTally!AX124+tblTally!BF124+tblTally!BG124+tblTally!BH124)</f>
        <v/>
      </c>
      <c r="F126" s="21" t="e">
        <f t="shared" si="6"/>
        <v>#VALUE!</v>
      </c>
      <c r="G126" s="21" t="e">
        <f t="shared" si="7"/>
        <v>#VALUE!</v>
      </c>
      <c r="H126" s="18" t="str">
        <f>IF(tblTally!E124="","",tblTally!E124/100)</f>
        <v/>
      </c>
      <c r="I126" s="18" t="str">
        <f t="shared" si="8"/>
        <v/>
      </c>
      <c r="J126" s="13" t="str">
        <f t="shared" si="9"/>
        <v/>
      </c>
    </row>
    <row r="127" spans="1:10" x14ac:dyDescent="0.45">
      <c r="A127" s="17" t="str">
        <f>IF(tblTally!B125="","",tblTally!B125)</f>
        <v/>
      </c>
      <c r="B127" s="13" t="str">
        <f>IF(tblTally!B125="","",tblTally!C125+tblTally!D125)</f>
        <v/>
      </c>
      <c r="C127" s="13" t="str">
        <f>IF(tblTally!C125="","",tblTally!C125)</f>
        <v/>
      </c>
      <c r="D127" s="13" t="str">
        <f>IF(SUM(tblTally!O125:'tblTally'!R125)=0,"",SUM(tblTally!O125:'tblTally'!R125))</f>
        <v/>
      </c>
      <c r="E127" s="13" t="str">
        <f>IF(D127="","",D127+tblTally!AX125+tblTally!BF125+tblTally!BG125+tblTally!BH125)</f>
        <v/>
      </c>
      <c r="F127" s="21" t="e">
        <f t="shared" si="6"/>
        <v>#VALUE!</v>
      </c>
      <c r="G127" s="21" t="e">
        <f t="shared" si="7"/>
        <v>#VALUE!</v>
      </c>
      <c r="H127" s="18" t="str">
        <f>IF(tblTally!E125="","",tblTally!E125/100)</f>
        <v/>
      </c>
      <c r="I127" s="18" t="str">
        <f t="shared" si="8"/>
        <v/>
      </c>
      <c r="J127" s="13" t="str">
        <f t="shared" si="9"/>
        <v/>
      </c>
    </row>
    <row r="128" spans="1:10" x14ac:dyDescent="0.45">
      <c r="A128" s="17" t="str">
        <f>IF(tblTally!B126="","",tblTally!B126)</f>
        <v/>
      </c>
      <c r="B128" s="13" t="str">
        <f>IF(tblTally!B126="","",tblTally!C126+tblTally!D126)</f>
        <v/>
      </c>
      <c r="C128" s="13" t="str">
        <f>IF(tblTally!C126="","",tblTally!C126)</f>
        <v/>
      </c>
      <c r="D128" s="13" t="str">
        <f>IF(SUM(tblTally!O126:'tblTally'!R126)=0,"",SUM(tblTally!O126:'tblTally'!R126))</f>
        <v/>
      </c>
      <c r="E128" s="13" t="str">
        <f>IF(D128="","",D128+tblTally!AX126+tblTally!BF126+tblTally!BG126+tblTally!BH126)</f>
        <v/>
      </c>
      <c r="F128" s="21" t="e">
        <f t="shared" si="6"/>
        <v>#VALUE!</v>
      </c>
      <c r="G128" s="21" t="e">
        <f t="shared" si="7"/>
        <v>#VALUE!</v>
      </c>
      <c r="H128" s="18" t="str">
        <f>IF(tblTally!E126="","",tblTally!E126/100)</f>
        <v/>
      </c>
      <c r="I128" s="18" t="str">
        <f t="shared" si="8"/>
        <v/>
      </c>
      <c r="J128" s="13" t="str">
        <f t="shared" si="9"/>
        <v/>
      </c>
    </row>
    <row r="129" spans="1:10" x14ac:dyDescent="0.45">
      <c r="A129" s="17" t="str">
        <f>IF(tblTally!B127="","",tblTally!B127)</f>
        <v/>
      </c>
      <c r="B129" s="13" t="str">
        <f>IF(tblTally!B127="","",tblTally!C127+tblTally!D127)</f>
        <v/>
      </c>
      <c r="C129" s="13" t="str">
        <f>IF(tblTally!C127="","",tblTally!C127)</f>
        <v/>
      </c>
      <c r="D129" s="13" t="str">
        <f>IF(SUM(tblTally!O127:'tblTally'!R127)=0,"",SUM(tblTally!O127:'tblTally'!R127))</f>
        <v/>
      </c>
      <c r="E129" s="13" t="str">
        <f>IF(D129="","",D129+tblTally!AX127+tblTally!BF127+tblTally!BG127+tblTally!BH127)</f>
        <v/>
      </c>
      <c r="F129" s="21" t="e">
        <f t="shared" si="6"/>
        <v>#VALUE!</v>
      </c>
      <c r="G129" s="21" t="e">
        <f t="shared" si="7"/>
        <v>#VALUE!</v>
      </c>
      <c r="H129" s="18" t="str">
        <f>IF(tblTally!E127="","",tblTally!E127/100)</f>
        <v/>
      </c>
      <c r="I129" s="18" t="str">
        <f t="shared" si="8"/>
        <v/>
      </c>
      <c r="J129" s="13" t="str">
        <f t="shared" si="9"/>
        <v/>
      </c>
    </row>
    <row r="130" spans="1:10" x14ac:dyDescent="0.45">
      <c r="A130" s="17" t="str">
        <f>IF(tblTally!B128="","",tblTally!B128)</f>
        <v/>
      </c>
      <c r="B130" s="13" t="str">
        <f>IF(tblTally!B128="","",tblTally!C128+tblTally!D128)</f>
        <v/>
      </c>
      <c r="C130" s="13" t="str">
        <f>IF(tblTally!C128="","",tblTally!C128)</f>
        <v/>
      </c>
      <c r="D130" s="13" t="str">
        <f>IF(SUM(tblTally!O128:'tblTally'!R128)=0,"",SUM(tblTally!O128:'tblTally'!R128))</f>
        <v/>
      </c>
      <c r="E130" s="13" t="str">
        <f>IF(D130="","",D130+tblTally!AX128+tblTally!BF128+tblTally!BG128+tblTally!BH128)</f>
        <v/>
      </c>
      <c r="F130" s="21" t="e">
        <f t="shared" si="6"/>
        <v>#VALUE!</v>
      </c>
      <c r="G130" s="21" t="e">
        <f t="shared" si="7"/>
        <v>#VALUE!</v>
      </c>
      <c r="H130" s="18" t="str">
        <f>IF(tblTally!E128="","",tblTally!E128/100)</f>
        <v/>
      </c>
      <c r="I130" s="18" t="str">
        <f t="shared" si="8"/>
        <v/>
      </c>
      <c r="J130" s="13" t="str">
        <f t="shared" si="9"/>
        <v/>
      </c>
    </row>
    <row r="131" spans="1:10" x14ac:dyDescent="0.45">
      <c r="A131" s="17" t="str">
        <f>IF(tblTally!B129="","",tblTally!B129)</f>
        <v/>
      </c>
      <c r="B131" s="13" t="str">
        <f>IF(tblTally!B129="","",tblTally!C129+tblTally!D129)</f>
        <v/>
      </c>
      <c r="C131" s="13" t="str">
        <f>IF(tblTally!C129="","",tblTally!C129)</f>
        <v/>
      </c>
      <c r="D131" s="13" t="str">
        <f>IF(SUM(tblTally!O129:'tblTally'!R129)=0,"",SUM(tblTally!O129:'tblTally'!R129))</f>
        <v/>
      </c>
      <c r="E131" s="13" t="str">
        <f>IF(D131="","",D131+tblTally!AX129+tblTally!BF129+tblTally!BG129+tblTally!BH129)</f>
        <v/>
      </c>
      <c r="F131" s="21" t="e">
        <f t="shared" si="6"/>
        <v>#VALUE!</v>
      </c>
      <c r="G131" s="21" t="e">
        <f t="shared" si="7"/>
        <v>#VALUE!</v>
      </c>
      <c r="H131" s="18" t="str">
        <f>IF(tblTally!E129="","",tblTally!E129/100)</f>
        <v/>
      </c>
      <c r="I131" s="18" t="str">
        <f t="shared" si="8"/>
        <v/>
      </c>
      <c r="J131" s="13" t="str">
        <f t="shared" si="9"/>
        <v/>
      </c>
    </row>
    <row r="132" spans="1:10" x14ac:dyDescent="0.45">
      <c r="A132" s="17" t="str">
        <f>IF(tblTally!B130="","",tblTally!B130)</f>
        <v/>
      </c>
      <c r="B132" s="13" t="str">
        <f>IF(tblTally!B130="","",tblTally!C130+tblTally!D130)</f>
        <v/>
      </c>
      <c r="C132" s="13" t="str">
        <f>IF(tblTally!C130="","",tblTally!C130)</f>
        <v/>
      </c>
      <c r="D132" s="13" t="str">
        <f>IF(SUM(tblTally!O130:'tblTally'!R130)=0,"",SUM(tblTally!O130:'tblTally'!R130))</f>
        <v/>
      </c>
      <c r="E132" s="13" t="str">
        <f>IF(D132="","",D132+tblTally!AX130+tblTally!BF130+tblTally!BG130+tblTally!BH130)</f>
        <v/>
      </c>
      <c r="F132" s="21" t="e">
        <f t="shared" si="6"/>
        <v>#VALUE!</v>
      </c>
      <c r="G132" s="21" t="e">
        <f t="shared" si="7"/>
        <v>#VALUE!</v>
      </c>
      <c r="H132" s="18" t="str">
        <f>IF(tblTally!E130="","",tblTally!E130/100)</f>
        <v/>
      </c>
      <c r="I132" s="18" t="str">
        <f t="shared" si="8"/>
        <v/>
      </c>
      <c r="J132" s="13" t="str">
        <f t="shared" si="9"/>
        <v/>
      </c>
    </row>
    <row r="133" spans="1:10" x14ac:dyDescent="0.45">
      <c r="A133" s="17" t="str">
        <f>IF(tblTally!B131="","",tblTally!B131)</f>
        <v/>
      </c>
      <c r="B133" s="13" t="str">
        <f>IF(tblTally!B131="","",tblTally!C131+tblTally!D131)</f>
        <v/>
      </c>
      <c r="C133" s="13" t="str">
        <f>IF(tblTally!C131="","",tblTally!C131)</f>
        <v/>
      </c>
      <c r="D133" s="13" t="str">
        <f>IF(SUM(tblTally!O131:'tblTally'!R131)=0,"",SUM(tblTally!O131:'tblTally'!R131))</f>
        <v/>
      </c>
      <c r="E133" s="13" t="str">
        <f>IF(D133="","",D133+tblTally!AX131+tblTally!BF131+tblTally!BG131+tblTally!BH131)</f>
        <v/>
      </c>
      <c r="F133" s="21" t="e">
        <f t="shared" ref="F133:F196" si="10">IF((C133+132)/B133&gt;PDDMax20,ENTRMax20,1/(1+EXP(-B020_-B120_*((C133+132)/B133)-B220_*((C133+132)/B133)^3)))</f>
        <v>#VALUE!</v>
      </c>
      <c r="G133" s="21" t="e">
        <f t="shared" ref="G133:G196" si="11">1/(1+EXP(-(CSurvB011+CSurvB111*(A133 -DATEVALUE("1/1/"&amp;TEXT(A133,"yy"))+1)+CSurvB211*(C133+132))))*SurvHeadgateSpCk</f>
        <v>#VALUE!</v>
      </c>
      <c r="H133" s="18" t="str">
        <f>IF(tblTally!E131="","",tblTally!E131/100)</f>
        <v/>
      </c>
      <c r="I133" s="18" t="str">
        <f t="shared" ref="I133:I196" si="12">IF(H133="","",H133)</f>
        <v/>
      </c>
      <c r="J133" s="13" t="str">
        <f t="shared" ref="J133:J196" si="13">IF(E133="","",ROUND(E133/F133/G133/I133,0))</f>
        <v/>
      </c>
    </row>
    <row r="134" spans="1:10" x14ac:dyDescent="0.45">
      <c r="A134" s="17" t="str">
        <f>IF(tblTally!B132="","",tblTally!B132)</f>
        <v/>
      </c>
      <c r="B134" s="13" t="str">
        <f>IF(tblTally!B132="","",tblTally!C132+tblTally!D132)</f>
        <v/>
      </c>
      <c r="C134" s="13" t="str">
        <f>IF(tblTally!C132="","",tblTally!C132)</f>
        <v/>
      </c>
      <c r="D134" s="13" t="str">
        <f>IF(SUM(tblTally!O132:'tblTally'!R132)=0,"",SUM(tblTally!O132:'tblTally'!R132))</f>
        <v/>
      </c>
      <c r="E134" s="13" t="str">
        <f>IF(D134="","",D134+tblTally!AX132+tblTally!BF132+tblTally!BG132+tblTally!BH132)</f>
        <v/>
      </c>
      <c r="F134" s="21" t="e">
        <f t="shared" si="10"/>
        <v>#VALUE!</v>
      </c>
      <c r="G134" s="21" t="e">
        <f t="shared" si="11"/>
        <v>#VALUE!</v>
      </c>
      <c r="H134" s="18" t="str">
        <f>IF(tblTally!E132="","",tblTally!E132/100)</f>
        <v/>
      </c>
      <c r="I134" s="18" t="str">
        <f t="shared" si="12"/>
        <v/>
      </c>
      <c r="J134" s="13" t="str">
        <f t="shared" si="13"/>
        <v/>
      </c>
    </row>
    <row r="135" spans="1:10" x14ac:dyDescent="0.45">
      <c r="A135" s="17" t="str">
        <f>IF(tblTally!B133="","",tblTally!B133)</f>
        <v/>
      </c>
      <c r="B135" s="13" t="str">
        <f>IF(tblTally!B133="","",tblTally!C133+tblTally!D133)</f>
        <v/>
      </c>
      <c r="C135" s="13" t="str">
        <f>IF(tblTally!C133="","",tblTally!C133)</f>
        <v/>
      </c>
      <c r="D135" s="13" t="str">
        <f>IF(SUM(tblTally!O133:'tblTally'!R133)=0,"",SUM(tblTally!O133:'tblTally'!R133))</f>
        <v/>
      </c>
      <c r="E135" s="13" t="str">
        <f>IF(D135="","",D135+tblTally!AX133+tblTally!BF133+tblTally!BG133+tblTally!BH133)</f>
        <v/>
      </c>
      <c r="F135" s="21" t="e">
        <f t="shared" si="10"/>
        <v>#VALUE!</v>
      </c>
      <c r="G135" s="21" t="e">
        <f t="shared" si="11"/>
        <v>#VALUE!</v>
      </c>
      <c r="H135" s="18" t="str">
        <f>IF(tblTally!E133="","",tblTally!E133/100)</f>
        <v/>
      </c>
      <c r="I135" s="18" t="str">
        <f t="shared" si="12"/>
        <v/>
      </c>
      <c r="J135" s="13" t="str">
        <f t="shared" si="13"/>
        <v/>
      </c>
    </row>
    <row r="136" spans="1:10" x14ac:dyDescent="0.45">
      <c r="A136" s="17" t="str">
        <f>IF(tblTally!B134="","",tblTally!B134)</f>
        <v/>
      </c>
      <c r="B136" s="13" t="str">
        <f>IF(tblTally!B134="","",tblTally!C134+tblTally!D134)</f>
        <v/>
      </c>
      <c r="C136" s="13" t="str">
        <f>IF(tblTally!C134="","",tblTally!C134)</f>
        <v/>
      </c>
      <c r="D136" s="13" t="str">
        <f>IF(SUM(tblTally!O134:'tblTally'!R134)=0,"",SUM(tblTally!O134:'tblTally'!R134))</f>
        <v/>
      </c>
      <c r="E136" s="13" t="str">
        <f>IF(D136="","",D136+tblTally!AX134+tblTally!BF134+tblTally!BG134+tblTally!BH134)</f>
        <v/>
      </c>
      <c r="F136" s="21" t="e">
        <f t="shared" si="10"/>
        <v>#VALUE!</v>
      </c>
      <c r="G136" s="21" t="e">
        <f t="shared" si="11"/>
        <v>#VALUE!</v>
      </c>
      <c r="H136" s="18" t="str">
        <f>IF(tblTally!E134="","",tblTally!E134/100)</f>
        <v/>
      </c>
      <c r="I136" s="18" t="str">
        <f t="shared" si="12"/>
        <v/>
      </c>
      <c r="J136" s="13" t="str">
        <f t="shared" si="13"/>
        <v/>
      </c>
    </row>
    <row r="137" spans="1:10" x14ac:dyDescent="0.45">
      <c r="A137" s="17" t="str">
        <f>IF(tblTally!B135="","",tblTally!B135)</f>
        <v/>
      </c>
      <c r="B137" s="13" t="str">
        <f>IF(tblTally!B135="","",tblTally!C135+tblTally!D135)</f>
        <v/>
      </c>
      <c r="C137" s="13" t="str">
        <f>IF(tblTally!C135="","",tblTally!C135)</f>
        <v/>
      </c>
      <c r="D137" s="13" t="str">
        <f>IF(SUM(tblTally!O135:'tblTally'!R135)=0,"",SUM(tblTally!O135:'tblTally'!R135))</f>
        <v/>
      </c>
      <c r="E137" s="13" t="str">
        <f>IF(D137="","",D137+tblTally!AX135+tblTally!BF135+tblTally!BG135+tblTally!BH135)</f>
        <v/>
      </c>
      <c r="F137" s="21" t="e">
        <f t="shared" si="10"/>
        <v>#VALUE!</v>
      </c>
      <c r="G137" s="21" t="e">
        <f t="shared" si="11"/>
        <v>#VALUE!</v>
      </c>
      <c r="H137" s="18" t="str">
        <f>IF(tblTally!E135="","",tblTally!E135/100)</f>
        <v/>
      </c>
      <c r="I137" s="18" t="str">
        <f t="shared" si="12"/>
        <v/>
      </c>
      <c r="J137" s="13" t="str">
        <f t="shared" si="13"/>
        <v/>
      </c>
    </row>
    <row r="138" spans="1:10" x14ac:dyDescent="0.45">
      <c r="A138" s="17" t="str">
        <f>IF(tblTally!B136="","",tblTally!B136)</f>
        <v/>
      </c>
      <c r="B138" s="13" t="str">
        <f>IF(tblTally!B136="","",tblTally!C136+tblTally!D136)</f>
        <v/>
      </c>
      <c r="C138" s="13" t="str">
        <f>IF(tblTally!C136="","",tblTally!C136)</f>
        <v/>
      </c>
      <c r="D138" s="13" t="str">
        <f>IF(SUM(tblTally!O136:'tblTally'!R136)=0,"",SUM(tblTally!O136:'tblTally'!R136))</f>
        <v/>
      </c>
      <c r="E138" s="13" t="str">
        <f>IF(D138="","",D138+tblTally!AX136+tblTally!BF136+tblTally!BG136+tblTally!BH136)</f>
        <v/>
      </c>
      <c r="F138" s="21" t="e">
        <f t="shared" si="10"/>
        <v>#VALUE!</v>
      </c>
      <c r="G138" s="21" t="e">
        <f t="shared" si="11"/>
        <v>#VALUE!</v>
      </c>
      <c r="H138" s="18" t="str">
        <f>IF(tblTally!E136="","",tblTally!E136/100)</f>
        <v/>
      </c>
      <c r="I138" s="18" t="str">
        <f t="shared" si="12"/>
        <v/>
      </c>
      <c r="J138" s="13" t="str">
        <f t="shared" si="13"/>
        <v/>
      </c>
    </row>
    <row r="139" spans="1:10" x14ac:dyDescent="0.45">
      <c r="A139" s="17" t="str">
        <f>IF(tblTally!B137="","",tblTally!B137)</f>
        <v/>
      </c>
      <c r="B139" s="13" t="str">
        <f>IF(tblTally!B137="","",tblTally!C137+tblTally!D137)</f>
        <v/>
      </c>
      <c r="C139" s="13" t="str">
        <f>IF(tblTally!C137="","",tblTally!C137)</f>
        <v/>
      </c>
      <c r="D139" s="13" t="str">
        <f>IF(SUM(tblTally!O137:'tblTally'!R137)=0,"",SUM(tblTally!O137:'tblTally'!R137))</f>
        <v/>
      </c>
      <c r="E139" s="13" t="str">
        <f>IF(D139="","",D139+tblTally!AX137+tblTally!BF137+tblTally!BG137+tblTally!BH137)</f>
        <v/>
      </c>
      <c r="F139" s="21" t="e">
        <f t="shared" si="10"/>
        <v>#VALUE!</v>
      </c>
      <c r="G139" s="21" t="e">
        <f t="shared" si="11"/>
        <v>#VALUE!</v>
      </c>
      <c r="H139" s="18" t="str">
        <f>IF(tblTally!E137="","",tblTally!E137/100)</f>
        <v/>
      </c>
      <c r="I139" s="18" t="str">
        <f t="shared" si="12"/>
        <v/>
      </c>
      <c r="J139" s="13" t="str">
        <f t="shared" si="13"/>
        <v/>
      </c>
    </row>
    <row r="140" spans="1:10" x14ac:dyDescent="0.45">
      <c r="A140" s="17" t="str">
        <f>IF(tblTally!B138="","",tblTally!B138)</f>
        <v/>
      </c>
      <c r="B140" s="13" t="str">
        <f>IF(tblTally!B138="","",tblTally!C138+tblTally!D138)</f>
        <v/>
      </c>
      <c r="C140" s="13" t="str">
        <f>IF(tblTally!C138="","",tblTally!C138)</f>
        <v/>
      </c>
      <c r="D140" s="13" t="str">
        <f>IF(SUM(tblTally!O138:'tblTally'!R138)=0,"",SUM(tblTally!O138:'tblTally'!R138))</f>
        <v/>
      </c>
      <c r="E140" s="13" t="str">
        <f>IF(D140="","",D140+tblTally!AX138+tblTally!BF138+tblTally!BG138+tblTally!BH138)</f>
        <v/>
      </c>
      <c r="F140" s="21" t="e">
        <f t="shared" si="10"/>
        <v>#VALUE!</v>
      </c>
      <c r="G140" s="21" t="e">
        <f t="shared" si="11"/>
        <v>#VALUE!</v>
      </c>
      <c r="H140" s="18" t="str">
        <f>IF(tblTally!E138="","",tblTally!E138/100)</f>
        <v/>
      </c>
      <c r="I140" s="18" t="str">
        <f t="shared" si="12"/>
        <v/>
      </c>
      <c r="J140" s="13" t="str">
        <f t="shared" si="13"/>
        <v/>
      </c>
    </row>
    <row r="141" spans="1:10" x14ac:dyDescent="0.45">
      <c r="A141" s="17" t="str">
        <f>IF(tblTally!B139="","",tblTally!B139)</f>
        <v/>
      </c>
      <c r="B141" s="13" t="str">
        <f>IF(tblTally!B139="","",tblTally!C139+tblTally!D139)</f>
        <v/>
      </c>
      <c r="C141" s="13" t="str">
        <f>IF(tblTally!C139="","",tblTally!C139)</f>
        <v/>
      </c>
      <c r="D141" s="13" t="str">
        <f>IF(SUM(tblTally!O139:'tblTally'!R139)=0,"",SUM(tblTally!O139:'tblTally'!R139))</f>
        <v/>
      </c>
      <c r="E141" s="13" t="str">
        <f>IF(D141="","",D141+tblTally!AX139+tblTally!BF139+tblTally!BG139+tblTally!BH139)</f>
        <v/>
      </c>
      <c r="F141" s="21" t="e">
        <f t="shared" si="10"/>
        <v>#VALUE!</v>
      </c>
      <c r="G141" s="21" t="e">
        <f t="shared" si="11"/>
        <v>#VALUE!</v>
      </c>
      <c r="H141" s="18" t="str">
        <f>IF(tblTally!E139="","",tblTally!E139/100)</f>
        <v/>
      </c>
      <c r="I141" s="18" t="str">
        <f t="shared" si="12"/>
        <v/>
      </c>
      <c r="J141" s="13" t="str">
        <f t="shared" si="13"/>
        <v/>
      </c>
    </row>
    <row r="142" spans="1:10" x14ac:dyDescent="0.45">
      <c r="A142" s="17" t="str">
        <f>IF(tblTally!B140="","",tblTally!B140)</f>
        <v/>
      </c>
      <c r="B142" s="13" t="str">
        <f>IF(tblTally!B140="","",tblTally!C140+tblTally!D140)</f>
        <v/>
      </c>
      <c r="C142" s="13" t="str">
        <f>IF(tblTally!C140="","",tblTally!C140)</f>
        <v/>
      </c>
      <c r="D142" s="13" t="str">
        <f>IF(SUM(tblTally!O140:'tblTally'!R140)=0,"",SUM(tblTally!O140:'tblTally'!R140))</f>
        <v/>
      </c>
      <c r="E142" s="13" t="str">
        <f>IF(D142="","",D142+tblTally!AX140+tblTally!BF140+tblTally!BG140+tblTally!BH140)</f>
        <v/>
      </c>
      <c r="F142" s="21" t="e">
        <f t="shared" si="10"/>
        <v>#VALUE!</v>
      </c>
      <c r="G142" s="21" t="e">
        <f t="shared" si="11"/>
        <v>#VALUE!</v>
      </c>
      <c r="H142" s="18" t="str">
        <f>IF(tblTally!E140="","",tblTally!E140/100)</f>
        <v/>
      </c>
      <c r="I142" s="18" t="str">
        <f t="shared" si="12"/>
        <v/>
      </c>
      <c r="J142" s="13" t="str">
        <f t="shared" si="13"/>
        <v/>
      </c>
    </row>
    <row r="143" spans="1:10" x14ac:dyDescent="0.45">
      <c r="A143" s="17" t="str">
        <f>IF(tblTally!B141="","",tblTally!B141)</f>
        <v/>
      </c>
      <c r="B143" s="13" t="str">
        <f>IF(tblTally!B141="","",tblTally!C141+tblTally!D141)</f>
        <v/>
      </c>
      <c r="C143" s="13" t="str">
        <f>IF(tblTally!C141="","",tblTally!C141)</f>
        <v/>
      </c>
      <c r="D143" s="13" t="str">
        <f>IF(SUM(tblTally!O141:'tblTally'!R141)=0,"",SUM(tblTally!O141:'tblTally'!R141))</f>
        <v/>
      </c>
      <c r="E143" s="13" t="str">
        <f>IF(D143="","",D143+tblTally!AX141+tblTally!BF141+tblTally!BG141+tblTally!BH141)</f>
        <v/>
      </c>
      <c r="F143" s="21" t="e">
        <f t="shared" si="10"/>
        <v>#VALUE!</v>
      </c>
      <c r="G143" s="21" t="e">
        <f t="shared" si="11"/>
        <v>#VALUE!</v>
      </c>
      <c r="H143" s="18" t="str">
        <f>IF(tblTally!E141="","",tblTally!E141/100)</f>
        <v/>
      </c>
      <c r="I143" s="18" t="str">
        <f t="shared" si="12"/>
        <v/>
      </c>
      <c r="J143" s="13" t="str">
        <f t="shared" si="13"/>
        <v/>
      </c>
    </row>
    <row r="144" spans="1:10" x14ac:dyDescent="0.45">
      <c r="A144" s="17" t="str">
        <f>IF(tblTally!B142="","",tblTally!B142)</f>
        <v/>
      </c>
      <c r="B144" s="13" t="str">
        <f>IF(tblTally!B142="","",tblTally!C142+tblTally!D142)</f>
        <v/>
      </c>
      <c r="C144" s="13" t="str">
        <f>IF(tblTally!C142="","",tblTally!C142)</f>
        <v/>
      </c>
      <c r="D144" s="13" t="str">
        <f>IF(SUM(tblTally!O142:'tblTally'!R142)=0,"",SUM(tblTally!O142:'tblTally'!R142))</f>
        <v/>
      </c>
      <c r="E144" s="13" t="str">
        <f>IF(D144="","",D144+tblTally!AX142+tblTally!BF142+tblTally!BG142+tblTally!BH142)</f>
        <v/>
      </c>
      <c r="F144" s="21" t="e">
        <f t="shared" si="10"/>
        <v>#VALUE!</v>
      </c>
      <c r="G144" s="21" t="e">
        <f t="shared" si="11"/>
        <v>#VALUE!</v>
      </c>
      <c r="H144" s="18" t="str">
        <f>IF(tblTally!E142="","",tblTally!E142/100)</f>
        <v/>
      </c>
      <c r="I144" s="18" t="str">
        <f t="shared" si="12"/>
        <v/>
      </c>
      <c r="J144" s="13" t="str">
        <f t="shared" si="13"/>
        <v/>
      </c>
    </row>
    <row r="145" spans="1:10" x14ac:dyDescent="0.45">
      <c r="A145" s="17" t="str">
        <f>IF(tblTally!B143="","",tblTally!B143)</f>
        <v/>
      </c>
      <c r="B145" s="13" t="str">
        <f>IF(tblTally!B143="","",tblTally!C143+tblTally!D143)</f>
        <v/>
      </c>
      <c r="C145" s="13" t="str">
        <f>IF(tblTally!C143="","",tblTally!C143)</f>
        <v/>
      </c>
      <c r="D145" s="13" t="str">
        <f>IF(SUM(tblTally!O143:'tblTally'!R143)=0,"",SUM(tblTally!O143:'tblTally'!R143))</f>
        <v/>
      </c>
      <c r="E145" s="13" t="str">
        <f>IF(D145="","",D145+tblTally!AX143+tblTally!BF143+tblTally!BG143+tblTally!BH143)</f>
        <v/>
      </c>
      <c r="F145" s="21" t="e">
        <f t="shared" si="10"/>
        <v>#VALUE!</v>
      </c>
      <c r="G145" s="21" t="e">
        <f t="shared" si="11"/>
        <v>#VALUE!</v>
      </c>
      <c r="H145" s="18" t="str">
        <f>IF(tblTally!E143="","",tblTally!E143/100)</f>
        <v/>
      </c>
      <c r="I145" s="18" t="str">
        <f t="shared" si="12"/>
        <v/>
      </c>
      <c r="J145" s="13" t="str">
        <f t="shared" si="13"/>
        <v/>
      </c>
    </row>
    <row r="146" spans="1:10" x14ac:dyDescent="0.45">
      <c r="A146" s="17" t="str">
        <f>IF(tblTally!B144="","",tblTally!B144)</f>
        <v/>
      </c>
      <c r="B146" s="13" t="str">
        <f>IF(tblTally!B144="","",tblTally!C144+tblTally!D144)</f>
        <v/>
      </c>
      <c r="C146" s="13" t="str">
        <f>IF(tblTally!C144="","",tblTally!C144)</f>
        <v/>
      </c>
      <c r="D146" s="13" t="str">
        <f>IF(SUM(tblTally!O144:'tblTally'!R144)=0,"",SUM(tblTally!O144:'tblTally'!R144))</f>
        <v/>
      </c>
      <c r="E146" s="13" t="str">
        <f>IF(D146="","",D146+tblTally!AX144+tblTally!BF144+tblTally!BG144+tblTally!BH144)</f>
        <v/>
      </c>
      <c r="F146" s="21" t="e">
        <f t="shared" si="10"/>
        <v>#VALUE!</v>
      </c>
      <c r="G146" s="21" t="e">
        <f t="shared" si="11"/>
        <v>#VALUE!</v>
      </c>
      <c r="H146" s="18" t="str">
        <f>IF(tblTally!E144="","",tblTally!E144/100)</f>
        <v/>
      </c>
      <c r="I146" s="18" t="str">
        <f t="shared" si="12"/>
        <v/>
      </c>
      <c r="J146" s="13" t="str">
        <f t="shared" si="13"/>
        <v/>
      </c>
    </row>
    <row r="147" spans="1:10" x14ac:dyDescent="0.45">
      <c r="A147" s="17" t="str">
        <f>IF(tblTally!B145="","",tblTally!B145)</f>
        <v/>
      </c>
      <c r="B147" s="13" t="str">
        <f>IF(tblTally!B145="","",tblTally!C145+tblTally!D145)</f>
        <v/>
      </c>
      <c r="C147" s="13" t="str">
        <f>IF(tblTally!C145="","",tblTally!C145)</f>
        <v/>
      </c>
      <c r="D147" s="13" t="str">
        <f>IF(SUM(tblTally!O145:'tblTally'!R145)=0,"",SUM(tblTally!O145:'tblTally'!R145))</f>
        <v/>
      </c>
      <c r="E147" s="13" t="str">
        <f>IF(D147="","",D147+tblTally!AX145+tblTally!BF145+tblTally!BG145+tblTally!BH145)</f>
        <v/>
      </c>
      <c r="F147" s="21" t="e">
        <f t="shared" si="10"/>
        <v>#VALUE!</v>
      </c>
      <c r="G147" s="21" t="e">
        <f t="shared" si="11"/>
        <v>#VALUE!</v>
      </c>
      <c r="H147" s="18" t="str">
        <f>IF(tblTally!E145="","",tblTally!E145/100)</f>
        <v/>
      </c>
      <c r="I147" s="18" t="str">
        <f t="shared" si="12"/>
        <v/>
      </c>
      <c r="J147" s="13" t="str">
        <f t="shared" si="13"/>
        <v/>
      </c>
    </row>
    <row r="148" spans="1:10" x14ac:dyDescent="0.45">
      <c r="A148" s="17" t="str">
        <f>IF(tblTally!B146="","",tblTally!B146)</f>
        <v/>
      </c>
      <c r="B148" s="13" t="str">
        <f>IF(tblTally!B146="","",tblTally!C146+tblTally!D146)</f>
        <v/>
      </c>
      <c r="C148" s="13" t="str">
        <f>IF(tblTally!C146="","",tblTally!C146)</f>
        <v/>
      </c>
      <c r="D148" s="13" t="str">
        <f>IF(SUM(tblTally!O146:'tblTally'!R146)=0,"",SUM(tblTally!O146:'tblTally'!R146))</f>
        <v/>
      </c>
      <c r="E148" s="13" t="str">
        <f>IF(D148="","",D148+tblTally!AX146+tblTally!BF146+tblTally!BG146+tblTally!BH146)</f>
        <v/>
      </c>
      <c r="F148" s="21" t="e">
        <f t="shared" si="10"/>
        <v>#VALUE!</v>
      </c>
      <c r="G148" s="21" t="e">
        <f t="shared" si="11"/>
        <v>#VALUE!</v>
      </c>
      <c r="H148" s="18" t="str">
        <f>IF(tblTally!E146="","",tblTally!E146/100)</f>
        <v/>
      </c>
      <c r="I148" s="18" t="str">
        <f t="shared" si="12"/>
        <v/>
      </c>
      <c r="J148" s="13" t="str">
        <f t="shared" si="13"/>
        <v/>
      </c>
    </row>
    <row r="149" spans="1:10" x14ac:dyDescent="0.45">
      <c r="A149" s="17" t="str">
        <f>IF(tblTally!B147="","",tblTally!B147)</f>
        <v/>
      </c>
      <c r="B149" s="13" t="str">
        <f>IF(tblTally!B147="","",tblTally!C147+tblTally!D147)</f>
        <v/>
      </c>
      <c r="C149" s="13" t="str">
        <f>IF(tblTally!C147="","",tblTally!C147)</f>
        <v/>
      </c>
      <c r="D149" s="13" t="str">
        <f>IF(SUM(tblTally!O147:'tblTally'!R147)=0,"",SUM(tblTally!O147:'tblTally'!R147))</f>
        <v/>
      </c>
      <c r="E149" s="13" t="str">
        <f>IF(D149="","",D149+tblTally!AX147+tblTally!BF147+tblTally!BG147+tblTally!BH147)</f>
        <v/>
      </c>
      <c r="F149" s="21" t="e">
        <f t="shared" si="10"/>
        <v>#VALUE!</v>
      </c>
      <c r="G149" s="21" t="e">
        <f t="shared" si="11"/>
        <v>#VALUE!</v>
      </c>
      <c r="H149" s="18" t="str">
        <f>IF(tblTally!E147="","",tblTally!E147/100)</f>
        <v/>
      </c>
      <c r="I149" s="18" t="str">
        <f t="shared" si="12"/>
        <v/>
      </c>
      <c r="J149" s="13" t="str">
        <f t="shared" si="13"/>
        <v/>
      </c>
    </row>
    <row r="150" spans="1:10" x14ac:dyDescent="0.45">
      <c r="A150" s="17" t="str">
        <f>IF(tblTally!B148="","",tblTally!B148)</f>
        <v/>
      </c>
      <c r="B150" s="13" t="str">
        <f>IF(tblTally!B148="","",tblTally!C148+tblTally!D148)</f>
        <v/>
      </c>
      <c r="C150" s="13" t="str">
        <f>IF(tblTally!C148="","",tblTally!C148)</f>
        <v/>
      </c>
      <c r="D150" s="13" t="str">
        <f>IF(SUM(tblTally!O148:'tblTally'!R148)=0,"",SUM(tblTally!O148:'tblTally'!R148))</f>
        <v/>
      </c>
      <c r="E150" s="13" t="str">
        <f>IF(D150="","",D150+tblTally!AX148+tblTally!BF148+tblTally!BG148+tblTally!BH148)</f>
        <v/>
      </c>
      <c r="F150" s="21" t="e">
        <f t="shared" si="10"/>
        <v>#VALUE!</v>
      </c>
      <c r="G150" s="21" t="e">
        <f t="shared" si="11"/>
        <v>#VALUE!</v>
      </c>
      <c r="H150" s="18" t="str">
        <f>IF(tblTally!E148="","",tblTally!E148/100)</f>
        <v/>
      </c>
      <c r="I150" s="18" t="str">
        <f t="shared" si="12"/>
        <v/>
      </c>
      <c r="J150" s="13" t="str">
        <f t="shared" si="13"/>
        <v/>
      </c>
    </row>
    <row r="151" spans="1:10" x14ac:dyDescent="0.45">
      <c r="A151" s="17" t="str">
        <f>IF(tblTally!B149="","",tblTally!B149)</f>
        <v/>
      </c>
      <c r="B151" s="13" t="str">
        <f>IF(tblTally!B149="","",tblTally!C149+tblTally!D149)</f>
        <v/>
      </c>
      <c r="C151" s="13" t="str">
        <f>IF(tblTally!C149="","",tblTally!C149)</f>
        <v/>
      </c>
      <c r="D151" s="13" t="str">
        <f>IF(SUM(tblTally!O149:'tblTally'!R149)=0,"",SUM(tblTally!O149:'tblTally'!R149))</f>
        <v/>
      </c>
      <c r="E151" s="13" t="str">
        <f>IF(D151="","",D151+tblTally!AX149+tblTally!BF149+tblTally!BG149+tblTally!BH149)</f>
        <v/>
      </c>
      <c r="F151" s="21" t="e">
        <f t="shared" si="10"/>
        <v>#VALUE!</v>
      </c>
      <c r="G151" s="21" t="e">
        <f t="shared" si="11"/>
        <v>#VALUE!</v>
      </c>
      <c r="H151" s="18" t="str">
        <f>IF(tblTally!E149="","",tblTally!E149/100)</f>
        <v/>
      </c>
      <c r="I151" s="18" t="str">
        <f t="shared" si="12"/>
        <v/>
      </c>
      <c r="J151" s="13" t="str">
        <f t="shared" si="13"/>
        <v/>
      </c>
    </row>
    <row r="152" spans="1:10" x14ac:dyDescent="0.45">
      <c r="A152" s="17" t="str">
        <f>IF(tblTally!B150="","",tblTally!B150)</f>
        <v/>
      </c>
      <c r="B152" s="13" t="str">
        <f>IF(tblTally!B150="","",tblTally!C150+tblTally!D150)</f>
        <v/>
      </c>
      <c r="C152" s="13" t="str">
        <f>IF(tblTally!C150="","",tblTally!C150)</f>
        <v/>
      </c>
      <c r="D152" s="13" t="str">
        <f>IF(SUM(tblTally!O150:'tblTally'!R150)=0,"",SUM(tblTally!O150:'tblTally'!R150))</f>
        <v/>
      </c>
      <c r="E152" s="13" t="str">
        <f>IF(D152="","",D152+tblTally!AX150+tblTally!BF150+tblTally!BG150+tblTally!BH150)</f>
        <v/>
      </c>
      <c r="F152" s="21" t="e">
        <f t="shared" si="10"/>
        <v>#VALUE!</v>
      </c>
      <c r="G152" s="21" t="e">
        <f t="shared" si="11"/>
        <v>#VALUE!</v>
      </c>
      <c r="H152" s="18" t="str">
        <f>IF(tblTally!E150="","",tblTally!E150/100)</f>
        <v/>
      </c>
      <c r="I152" s="18" t="str">
        <f t="shared" si="12"/>
        <v/>
      </c>
      <c r="J152" s="13" t="str">
        <f t="shared" si="13"/>
        <v/>
      </c>
    </row>
    <row r="153" spans="1:10" x14ac:dyDescent="0.45">
      <c r="A153" s="17" t="str">
        <f>IF(tblTally!B151="","",tblTally!B151)</f>
        <v/>
      </c>
      <c r="B153" s="13" t="str">
        <f>IF(tblTally!B151="","",tblTally!C151+tblTally!D151)</f>
        <v/>
      </c>
      <c r="C153" s="13" t="str">
        <f>IF(tblTally!C151="","",tblTally!C151)</f>
        <v/>
      </c>
      <c r="D153" s="13" t="str">
        <f>IF(SUM(tblTally!O151:'tblTally'!R151)=0,"",SUM(tblTally!O151:'tblTally'!R151))</f>
        <v/>
      </c>
      <c r="E153" s="13" t="str">
        <f>IF(D153="","",D153+tblTally!AX151+tblTally!BF151+tblTally!BG151+tblTally!BH151)</f>
        <v/>
      </c>
      <c r="F153" s="21" t="e">
        <f t="shared" si="10"/>
        <v>#VALUE!</v>
      </c>
      <c r="G153" s="21" t="e">
        <f t="shared" si="11"/>
        <v>#VALUE!</v>
      </c>
      <c r="H153" s="18" t="str">
        <f>IF(tblTally!E151="","",tblTally!E151/100)</f>
        <v/>
      </c>
      <c r="I153" s="18" t="str">
        <f t="shared" si="12"/>
        <v/>
      </c>
      <c r="J153" s="13" t="str">
        <f t="shared" si="13"/>
        <v/>
      </c>
    </row>
    <row r="154" spans="1:10" x14ac:dyDescent="0.45">
      <c r="A154" s="17" t="str">
        <f>IF(tblTally!B152="","",tblTally!B152)</f>
        <v/>
      </c>
      <c r="B154" s="13" t="str">
        <f>IF(tblTally!B152="","",tblTally!C152+tblTally!D152)</f>
        <v/>
      </c>
      <c r="C154" s="13" t="str">
        <f>IF(tblTally!C152="","",tblTally!C152)</f>
        <v/>
      </c>
      <c r="D154" s="13" t="str">
        <f>IF(SUM(tblTally!O152:'tblTally'!R152)=0,"",SUM(tblTally!O152:'tblTally'!R152))</f>
        <v/>
      </c>
      <c r="E154" s="13" t="str">
        <f>IF(D154="","",D154+tblTally!AX152+tblTally!BF152+tblTally!BG152+tblTally!BH152)</f>
        <v/>
      </c>
      <c r="F154" s="21" t="e">
        <f t="shared" si="10"/>
        <v>#VALUE!</v>
      </c>
      <c r="G154" s="21" t="e">
        <f t="shared" si="11"/>
        <v>#VALUE!</v>
      </c>
      <c r="H154" s="18" t="str">
        <f>IF(tblTally!E152="","",tblTally!E152/100)</f>
        <v/>
      </c>
      <c r="I154" s="18" t="str">
        <f t="shared" si="12"/>
        <v/>
      </c>
      <c r="J154" s="13" t="str">
        <f t="shared" si="13"/>
        <v/>
      </c>
    </row>
    <row r="155" spans="1:10" x14ac:dyDescent="0.45">
      <c r="A155" s="17" t="str">
        <f>IF(tblTally!B153="","",tblTally!B153)</f>
        <v/>
      </c>
      <c r="B155" s="13" t="str">
        <f>IF(tblTally!B153="","",tblTally!C153+tblTally!D153)</f>
        <v/>
      </c>
      <c r="C155" s="13" t="str">
        <f>IF(tblTally!C153="","",tblTally!C153)</f>
        <v/>
      </c>
      <c r="D155" s="13" t="str">
        <f>IF(SUM(tblTally!O153:'tblTally'!R153)=0,"",SUM(tblTally!O153:'tblTally'!R153))</f>
        <v/>
      </c>
      <c r="E155" s="13" t="str">
        <f>IF(D155="","",D155+tblTally!AX153+tblTally!BF153+tblTally!BG153+tblTally!BH153)</f>
        <v/>
      </c>
      <c r="F155" s="21" t="e">
        <f t="shared" si="10"/>
        <v>#VALUE!</v>
      </c>
      <c r="G155" s="21" t="e">
        <f t="shared" si="11"/>
        <v>#VALUE!</v>
      </c>
      <c r="H155" s="18" t="str">
        <f>IF(tblTally!E153="","",tblTally!E153/100)</f>
        <v/>
      </c>
      <c r="I155" s="18" t="str">
        <f t="shared" si="12"/>
        <v/>
      </c>
      <c r="J155" s="13" t="str">
        <f t="shared" si="13"/>
        <v/>
      </c>
    </row>
    <row r="156" spans="1:10" x14ac:dyDescent="0.45">
      <c r="A156" s="17" t="str">
        <f>IF(tblTally!B154="","",tblTally!B154)</f>
        <v/>
      </c>
      <c r="B156" s="13" t="str">
        <f>IF(tblTally!B154="","",tblTally!C154+tblTally!D154)</f>
        <v/>
      </c>
      <c r="C156" s="13" t="str">
        <f>IF(tblTally!C154="","",tblTally!C154)</f>
        <v/>
      </c>
      <c r="D156" s="13" t="str">
        <f>IF(SUM(tblTally!O154:'tblTally'!R154)=0,"",SUM(tblTally!O154:'tblTally'!R154))</f>
        <v/>
      </c>
      <c r="E156" s="13" t="str">
        <f>IF(D156="","",D156+tblTally!AX154+tblTally!BF154+tblTally!BG154+tblTally!BH154)</f>
        <v/>
      </c>
      <c r="F156" s="21" t="e">
        <f t="shared" si="10"/>
        <v>#VALUE!</v>
      </c>
      <c r="G156" s="21" t="e">
        <f t="shared" si="11"/>
        <v>#VALUE!</v>
      </c>
      <c r="H156" s="18" t="str">
        <f>IF(tblTally!E154="","",tblTally!E154/100)</f>
        <v/>
      </c>
      <c r="I156" s="18" t="str">
        <f t="shared" si="12"/>
        <v/>
      </c>
      <c r="J156" s="13" t="str">
        <f t="shared" si="13"/>
        <v/>
      </c>
    </row>
    <row r="157" spans="1:10" x14ac:dyDescent="0.45">
      <c r="A157" s="17" t="str">
        <f>IF(tblTally!B155="","",tblTally!B155)</f>
        <v/>
      </c>
      <c r="B157" s="13" t="str">
        <f>IF(tblTally!B155="","",tblTally!C155+tblTally!D155)</f>
        <v/>
      </c>
      <c r="C157" s="13" t="str">
        <f>IF(tblTally!C155="","",tblTally!C155)</f>
        <v/>
      </c>
      <c r="D157" s="13" t="str">
        <f>IF(SUM(tblTally!O155:'tblTally'!R155)=0,"",SUM(tblTally!O155:'tblTally'!R155))</f>
        <v/>
      </c>
      <c r="E157" s="13" t="str">
        <f>IF(D157="","",D157+tblTally!AX155+tblTally!BF155+tblTally!BG155+tblTally!BH155)</f>
        <v/>
      </c>
      <c r="F157" s="21" t="e">
        <f t="shared" si="10"/>
        <v>#VALUE!</v>
      </c>
      <c r="G157" s="21" t="e">
        <f t="shared" si="11"/>
        <v>#VALUE!</v>
      </c>
      <c r="H157" s="18" t="str">
        <f>IF(tblTally!E155="","",tblTally!E155/100)</f>
        <v/>
      </c>
      <c r="I157" s="18" t="str">
        <f t="shared" si="12"/>
        <v/>
      </c>
      <c r="J157" s="13" t="str">
        <f t="shared" si="13"/>
        <v/>
      </c>
    </row>
    <row r="158" spans="1:10" x14ac:dyDescent="0.45">
      <c r="A158" s="17" t="str">
        <f>IF(tblTally!B156="","",tblTally!B156)</f>
        <v/>
      </c>
      <c r="B158" s="13" t="str">
        <f>IF(tblTally!B156="","",tblTally!C156+tblTally!D156)</f>
        <v/>
      </c>
      <c r="C158" s="13" t="str">
        <f>IF(tblTally!C156="","",tblTally!C156)</f>
        <v/>
      </c>
      <c r="D158" s="13" t="str">
        <f>IF(SUM(tblTally!O156:'tblTally'!R156)=0,"",SUM(tblTally!O156:'tblTally'!R156))</f>
        <v/>
      </c>
      <c r="E158" s="13" t="str">
        <f>IF(D158="","",D158+tblTally!AX156+tblTally!BF156+tblTally!BG156+tblTally!BH156)</f>
        <v/>
      </c>
      <c r="F158" s="21" t="e">
        <f t="shared" si="10"/>
        <v>#VALUE!</v>
      </c>
      <c r="G158" s="21" t="e">
        <f t="shared" si="11"/>
        <v>#VALUE!</v>
      </c>
      <c r="H158" s="18" t="str">
        <f>IF(tblTally!E156="","",tblTally!E156/100)</f>
        <v/>
      </c>
      <c r="I158" s="18" t="str">
        <f t="shared" si="12"/>
        <v/>
      </c>
      <c r="J158" s="13" t="str">
        <f t="shared" si="13"/>
        <v/>
      </c>
    </row>
    <row r="159" spans="1:10" x14ac:dyDescent="0.45">
      <c r="A159" s="17" t="str">
        <f>IF(tblTally!B157="","",tblTally!B157)</f>
        <v/>
      </c>
      <c r="B159" s="13" t="str">
        <f>IF(tblTally!B157="","",tblTally!C157+tblTally!D157)</f>
        <v/>
      </c>
      <c r="C159" s="13" t="str">
        <f>IF(tblTally!C157="","",tblTally!C157)</f>
        <v/>
      </c>
      <c r="D159" s="13" t="str">
        <f>IF(SUM(tblTally!O157:'tblTally'!R157)=0,"",SUM(tblTally!O157:'tblTally'!R157))</f>
        <v/>
      </c>
      <c r="E159" s="13" t="str">
        <f>IF(D159="","",D159+tblTally!AX157+tblTally!BF157+tblTally!BG157+tblTally!BH157)</f>
        <v/>
      </c>
      <c r="F159" s="21" t="e">
        <f t="shared" si="10"/>
        <v>#VALUE!</v>
      </c>
      <c r="G159" s="21" t="e">
        <f t="shared" si="11"/>
        <v>#VALUE!</v>
      </c>
      <c r="H159" s="18" t="str">
        <f>IF(tblTally!E157="","",tblTally!E157/100)</f>
        <v/>
      </c>
      <c r="I159" s="18" t="str">
        <f t="shared" si="12"/>
        <v/>
      </c>
      <c r="J159" s="13" t="str">
        <f t="shared" si="13"/>
        <v/>
      </c>
    </row>
    <row r="160" spans="1:10" x14ac:dyDescent="0.45">
      <c r="A160" s="17" t="str">
        <f>IF(tblTally!B158="","",tblTally!B158)</f>
        <v/>
      </c>
      <c r="B160" s="13" t="str">
        <f>IF(tblTally!B158="","",tblTally!C158+tblTally!D158)</f>
        <v/>
      </c>
      <c r="C160" s="13" t="str">
        <f>IF(tblTally!C158="","",tblTally!C158)</f>
        <v/>
      </c>
      <c r="D160" s="13" t="str">
        <f>IF(SUM(tblTally!O158:'tblTally'!R158)=0,"",SUM(tblTally!O158:'tblTally'!R158))</f>
        <v/>
      </c>
      <c r="E160" s="13" t="str">
        <f>IF(D160="","",D160+tblTally!AX158+tblTally!BF158+tblTally!BG158+tblTally!BH158)</f>
        <v/>
      </c>
      <c r="F160" s="21" t="e">
        <f t="shared" si="10"/>
        <v>#VALUE!</v>
      </c>
      <c r="G160" s="21" t="e">
        <f t="shared" si="11"/>
        <v>#VALUE!</v>
      </c>
      <c r="H160" s="18" t="str">
        <f>IF(tblTally!E158="","",tblTally!E158/100)</f>
        <v/>
      </c>
      <c r="I160" s="18" t="str">
        <f t="shared" si="12"/>
        <v/>
      </c>
      <c r="J160" s="13" t="str">
        <f t="shared" si="13"/>
        <v/>
      </c>
    </row>
    <row r="161" spans="1:10" x14ac:dyDescent="0.45">
      <c r="A161" s="17" t="str">
        <f>IF(tblTally!B159="","",tblTally!B159)</f>
        <v/>
      </c>
      <c r="B161" s="13" t="str">
        <f>IF(tblTally!B159="","",tblTally!C159+tblTally!D159)</f>
        <v/>
      </c>
      <c r="C161" s="13" t="str">
        <f>IF(tblTally!C159="","",tblTally!C159)</f>
        <v/>
      </c>
      <c r="D161" s="13" t="str">
        <f>IF(SUM(tblTally!O159:'tblTally'!R159)=0,"",SUM(tblTally!O159:'tblTally'!R159))</f>
        <v/>
      </c>
      <c r="E161" s="13" t="str">
        <f>IF(D161="","",D161+tblTally!AX159+tblTally!BF159+tblTally!BG159+tblTally!BH159)</f>
        <v/>
      </c>
      <c r="F161" s="21" t="e">
        <f t="shared" si="10"/>
        <v>#VALUE!</v>
      </c>
      <c r="G161" s="21" t="e">
        <f t="shared" si="11"/>
        <v>#VALUE!</v>
      </c>
      <c r="H161" s="18" t="str">
        <f>IF(tblTally!E159="","",tblTally!E159/100)</f>
        <v/>
      </c>
      <c r="I161" s="18" t="str">
        <f t="shared" si="12"/>
        <v/>
      </c>
      <c r="J161" s="13" t="str">
        <f t="shared" si="13"/>
        <v/>
      </c>
    </row>
    <row r="162" spans="1:10" x14ac:dyDescent="0.45">
      <c r="A162" s="17" t="str">
        <f>IF(tblTally!B160="","",tblTally!B160)</f>
        <v/>
      </c>
      <c r="B162" s="13" t="str">
        <f>IF(tblTally!B160="","",tblTally!C160+tblTally!D160)</f>
        <v/>
      </c>
      <c r="C162" s="13" t="str">
        <f>IF(tblTally!C160="","",tblTally!C160)</f>
        <v/>
      </c>
      <c r="D162" s="13" t="str">
        <f>IF(SUM(tblTally!O160:'tblTally'!R160)=0,"",SUM(tblTally!O160:'tblTally'!R160))</f>
        <v/>
      </c>
      <c r="E162" s="13" t="str">
        <f>IF(D162="","",D162+tblTally!AX160+tblTally!BF160+tblTally!BG160+tblTally!BH160)</f>
        <v/>
      </c>
      <c r="F162" s="21" t="e">
        <f t="shared" si="10"/>
        <v>#VALUE!</v>
      </c>
      <c r="G162" s="21" t="e">
        <f t="shared" si="11"/>
        <v>#VALUE!</v>
      </c>
      <c r="H162" s="18" t="str">
        <f>IF(tblTally!E160="","",tblTally!E160/100)</f>
        <v/>
      </c>
      <c r="I162" s="18" t="str">
        <f t="shared" si="12"/>
        <v/>
      </c>
      <c r="J162" s="13" t="str">
        <f t="shared" si="13"/>
        <v/>
      </c>
    </row>
    <row r="163" spans="1:10" x14ac:dyDescent="0.45">
      <c r="A163" s="17" t="str">
        <f>IF(tblTally!B161="","",tblTally!B161)</f>
        <v/>
      </c>
      <c r="B163" s="13" t="str">
        <f>IF(tblTally!B161="","",tblTally!C161+tblTally!D161)</f>
        <v/>
      </c>
      <c r="C163" s="13" t="str">
        <f>IF(tblTally!C161="","",tblTally!C161)</f>
        <v/>
      </c>
      <c r="D163" s="13" t="str">
        <f>IF(SUM(tblTally!O161:'tblTally'!R161)=0,"",SUM(tblTally!O161:'tblTally'!R161))</f>
        <v/>
      </c>
      <c r="E163" s="13" t="str">
        <f>IF(D163="","",D163+tblTally!AX161+tblTally!BF161+tblTally!BG161+tblTally!BH161)</f>
        <v/>
      </c>
      <c r="F163" s="21" t="e">
        <f t="shared" si="10"/>
        <v>#VALUE!</v>
      </c>
      <c r="G163" s="21" t="e">
        <f t="shared" si="11"/>
        <v>#VALUE!</v>
      </c>
      <c r="H163" s="18" t="str">
        <f>IF(tblTally!E161="","",tblTally!E161/100)</f>
        <v/>
      </c>
      <c r="I163" s="18" t="str">
        <f t="shared" si="12"/>
        <v/>
      </c>
      <c r="J163" s="13" t="str">
        <f t="shared" si="13"/>
        <v/>
      </c>
    </row>
    <row r="164" spans="1:10" x14ac:dyDescent="0.45">
      <c r="A164" s="17" t="str">
        <f>IF(tblTally!B162="","",tblTally!B162)</f>
        <v/>
      </c>
      <c r="B164" s="13" t="str">
        <f>IF(tblTally!B162="","",tblTally!C162+tblTally!D162)</f>
        <v/>
      </c>
      <c r="C164" s="13" t="str">
        <f>IF(tblTally!C162="","",tblTally!C162)</f>
        <v/>
      </c>
      <c r="D164" s="13" t="str">
        <f>IF(SUM(tblTally!O162:'tblTally'!R162)=0,"",SUM(tblTally!O162:'tblTally'!R162))</f>
        <v/>
      </c>
      <c r="E164" s="13" t="str">
        <f>IF(D164="","",D164+tblTally!AX162+tblTally!BF162+tblTally!BG162+tblTally!BH162)</f>
        <v/>
      </c>
      <c r="F164" s="21" t="e">
        <f t="shared" si="10"/>
        <v>#VALUE!</v>
      </c>
      <c r="G164" s="21" t="e">
        <f t="shared" si="11"/>
        <v>#VALUE!</v>
      </c>
      <c r="H164" s="18" t="str">
        <f>IF(tblTally!E162="","",tblTally!E162/100)</f>
        <v/>
      </c>
      <c r="I164" s="18" t="str">
        <f t="shared" si="12"/>
        <v/>
      </c>
      <c r="J164" s="13" t="str">
        <f t="shared" si="13"/>
        <v/>
      </c>
    </row>
    <row r="165" spans="1:10" x14ac:dyDescent="0.45">
      <c r="A165" s="17" t="str">
        <f>IF(tblTally!B163="","",tblTally!B163)</f>
        <v/>
      </c>
      <c r="B165" s="13" t="str">
        <f>IF(tblTally!B163="","",tblTally!C163+tblTally!D163)</f>
        <v/>
      </c>
      <c r="C165" s="13" t="str">
        <f>IF(tblTally!C163="","",tblTally!C163)</f>
        <v/>
      </c>
      <c r="D165" s="13" t="str">
        <f>IF(SUM(tblTally!O163:'tblTally'!R163)=0,"",SUM(tblTally!O163:'tblTally'!R163))</f>
        <v/>
      </c>
      <c r="E165" s="13" t="str">
        <f>IF(D165="","",D165+tblTally!AX163+tblTally!BF163+tblTally!BG163+tblTally!BH163)</f>
        <v/>
      </c>
      <c r="F165" s="21" t="e">
        <f t="shared" si="10"/>
        <v>#VALUE!</v>
      </c>
      <c r="G165" s="21" t="e">
        <f t="shared" si="11"/>
        <v>#VALUE!</v>
      </c>
      <c r="H165" s="18" t="str">
        <f>IF(tblTally!E163="","",tblTally!E163/100)</f>
        <v/>
      </c>
      <c r="I165" s="18" t="str">
        <f t="shared" si="12"/>
        <v/>
      </c>
      <c r="J165" s="13" t="str">
        <f t="shared" si="13"/>
        <v/>
      </c>
    </row>
    <row r="166" spans="1:10" x14ac:dyDescent="0.45">
      <c r="A166" s="17" t="str">
        <f>IF(tblTally!B164="","",tblTally!B164)</f>
        <v/>
      </c>
      <c r="B166" s="13" t="str">
        <f>IF(tblTally!B164="","",tblTally!C164+tblTally!D164)</f>
        <v/>
      </c>
      <c r="C166" s="13" t="str">
        <f>IF(tblTally!C164="","",tblTally!C164)</f>
        <v/>
      </c>
      <c r="D166" s="13" t="str">
        <f>IF(SUM(tblTally!O164:'tblTally'!R164)=0,"",SUM(tblTally!O164:'tblTally'!R164))</f>
        <v/>
      </c>
      <c r="E166" s="13" t="str">
        <f>IF(D166="","",D166+tblTally!AX164+tblTally!BF164+tblTally!BG164+tblTally!BH164)</f>
        <v/>
      </c>
      <c r="F166" s="21" t="e">
        <f t="shared" si="10"/>
        <v>#VALUE!</v>
      </c>
      <c r="G166" s="21" t="e">
        <f t="shared" si="11"/>
        <v>#VALUE!</v>
      </c>
      <c r="H166" s="18" t="str">
        <f>IF(tblTally!E164="","",tblTally!E164/100)</f>
        <v/>
      </c>
      <c r="I166" s="18" t="str">
        <f t="shared" si="12"/>
        <v/>
      </c>
      <c r="J166" s="13" t="str">
        <f t="shared" si="13"/>
        <v/>
      </c>
    </row>
    <row r="167" spans="1:10" x14ac:dyDescent="0.45">
      <c r="A167" s="17" t="str">
        <f>IF(tblTally!B165="","",tblTally!B165)</f>
        <v/>
      </c>
      <c r="B167" s="13" t="str">
        <f>IF(tblTally!B165="","",tblTally!C165+tblTally!D165)</f>
        <v/>
      </c>
      <c r="C167" s="13" t="str">
        <f>IF(tblTally!C165="","",tblTally!C165)</f>
        <v/>
      </c>
      <c r="D167" s="13" t="str">
        <f>IF(SUM(tblTally!O165:'tblTally'!R165)=0,"",SUM(tblTally!O165:'tblTally'!R165))</f>
        <v/>
      </c>
      <c r="E167" s="13" t="str">
        <f>IF(D167="","",D167+tblTally!AX165+tblTally!BF165+tblTally!BG165+tblTally!BH165)</f>
        <v/>
      </c>
      <c r="F167" s="21" t="e">
        <f t="shared" si="10"/>
        <v>#VALUE!</v>
      </c>
      <c r="G167" s="21" t="e">
        <f t="shared" si="11"/>
        <v>#VALUE!</v>
      </c>
      <c r="H167" s="18" t="str">
        <f>IF(tblTally!E165="","",tblTally!E165/100)</f>
        <v/>
      </c>
      <c r="I167" s="18" t="str">
        <f t="shared" si="12"/>
        <v/>
      </c>
      <c r="J167" s="13" t="str">
        <f t="shared" si="13"/>
        <v/>
      </c>
    </row>
    <row r="168" spans="1:10" x14ac:dyDescent="0.45">
      <c r="A168" s="17" t="str">
        <f>IF(tblTally!B166="","",tblTally!B166)</f>
        <v/>
      </c>
      <c r="B168" s="13" t="str">
        <f>IF(tblTally!B166="","",tblTally!C166+tblTally!D166)</f>
        <v/>
      </c>
      <c r="C168" s="13" t="str">
        <f>IF(tblTally!C166="","",tblTally!C166)</f>
        <v/>
      </c>
      <c r="D168" s="13" t="str">
        <f>IF(SUM(tblTally!O166:'tblTally'!R166)=0,"",SUM(tblTally!O166:'tblTally'!R166))</f>
        <v/>
      </c>
      <c r="E168" s="13" t="str">
        <f>IF(D168="","",D168+tblTally!AX166+tblTally!BF166+tblTally!BG166+tblTally!BH166)</f>
        <v/>
      </c>
      <c r="F168" s="21" t="e">
        <f t="shared" si="10"/>
        <v>#VALUE!</v>
      </c>
      <c r="G168" s="21" t="e">
        <f t="shared" si="11"/>
        <v>#VALUE!</v>
      </c>
      <c r="H168" s="18" t="str">
        <f>IF(tblTally!E166="","",tblTally!E166/100)</f>
        <v/>
      </c>
      <c r="I168" s="18" t="str">
        <f t="shared" si="12"/>
        <v/>
      </c>
      <c r="J168" s="13" t="str">
        <f t="shared" si="13"/>
        <v/>
      </c>
    </row>
    <row r="169" spans="1:10" x14ac:dyDescent="0.45">
      <c r="A169" s="17" t="str">
        <f>IF(tblTally!B167="","",tblTally!B167)</f>
        <v/>
      </c>
      <c r="B169" s="13" t="str">
        <f>IF(tblTally!B167="","",tblTally!C167+tblTally!D167)</f>
        <v/>
      </c>
      <c r="C169" s="13" t="str">
        <f>IF(tblTally!C167="","",tblTally!C167)</f>
        <v/>
      </c>
      <c r="D169" s="13" t="str">
        <f>IF(SUM(tblTally!O167:'tblTally'!R167)=0,"",SUM(tblTally!O167:'tblTally'!R167))</f>
        <v/>
      </c>
      <c r="E169" s="13" t="str">
        <f>IF(D169="","",D169+tblTally!AX167+tblTally!BF167+tblTally!BG167+tblTally!BH167)</f>
        <v/>
      </c>
      <c r="F169" s="21" t="e">
        <f t="shared" si="10"/>
        <v>#VALUE!</v>
      </c>
      <c r="G169" s="21" t="e">
        <f t="shared" si="11"/>
        <v>#VALUE!</v>
      </c>
      <c r="H169" s="18" t="str">
        <f>IF(tblTally!E167="","",tblTally!E167/100)</f>
        <v/>
      </c>
      <c r="I169" s="18" t="str">
        <f t="shared" si="12"/>
        <v/>
      </c>
      <c r="J169" s="13" t="str">
        <f t="shared" si="13"/>
        <v/>
      </c>
    </row>
    <row r="170" spans="1:10" x14ac:dyDescent="0.45">
      <c r="A170" s="17" t="str">
        <f>IF(tblTally!B168="","",tblTally!B168)</f>
        <v/>
      </c>
      <c r="B170" s="13" t="str">
        <f>IF(tblTally!B168="","",tblTally!C168+tblTally!D168)</f>
        <v/>
      </c>
      <c r="C170" s="13" t="str">
        <f>IF(tblTally!C168="","",tblTally!C168)</f>
        <v/>
      </c>
      <c r="D170" s="13" t="str">
        <f>IF(SUM(tblTally!O168:'tblTally'!R168)=0,"",SUM(tblTally!O168:'tblTally'!R168))</f>
        <v/>
      </c>
      <c r="E170" s="13" t="str">
        <f>IF(D170="","",D170+tblTally!AX168+tblTally!BF168+tblTally!BG168+tblTally!BH168)</f>
        <v/>
      </c>
      <c r="F170" s="21" t="e">
        <f t="shared" si="10"/>
        <v>#VALUE!</v>
      </c>
      <c r="G170" s="21" t="e">
        <f t="shared" si="11"/>
        <v>#VALUE!</v>
      </c>
      <c r="H170" s="18" t="str">
        <f>IF(tblTally!E168="","",tblTally!E168/100)</f>
        <v/>
      </c>
      <c r="I170" s="18" t="str">
        <f t="shared" si="12"/>
        <v/>
      </c>
      <c r="J170" s="13" t="str">
        <f t="shared" si="13"/>
        <v/>
      </c>
    </row>
    <row r="171" spans="1:10" x14ac:dyDescent="0.45">
      <c r="A171" s="17" t="str">
        <f>IF(tblTally!B169="","",tblTally!B169)</f>
        <v/>
      </c>
      <c r="B171" s="13" t="str">
        <f>IF(tblTally!B169="","",tblTally!C169+tblTally!D169)</f>
        <v/>
      </c>
      <c r="C171" s="13" t="str">
        <f>IF(tblTally!C169="","",tblTally!C169)</f>
        <v/>
      </c>
      <c r="D171" s="13" t="str">
        <f>IF(SUM(tblTally!O169:'tblTally'!R169)=0,"",SUM(tblTally!O169:'tblTally'!R169))</f>
        <v/>
      </c>
      <c r="E171" s="13" t="str">
        <f>IF(D171="","",D171+tblTally!AX169+tblTally!BF169+tblTally!BG169+tblTally!BH169)</f>
        <v/>
      </c>
      <c r="F171" s="21" t="e">
        <f t="shared" si="10"/>
        <v>#VALUE!</v>
      </c>
      <c r="G171" s="21" t="e">
        <f t="shared" si="11"/>
        <v>#VALUE!</v>
      </c>
      <c r="H171" s="18" t="str">
        <f>IF(tblTally!E169="","",tblTally!E169/100)</f>
        <v/>
      </c>
      <c r="I171" s="18" t="str">
        <f t="shared" si="12"/>
        <v/>
      </c>
      <c r="J171" s="13" t="str">
        <f t="shared" si="13"/>
        <v/>
      </c>
    </row>
    <row r="172" spans="1:10" x14ac:dyDescent="0.45">
      <c r="A172" s="17" t="str">
        <f>IF(tblTally!B170="","",tblTally!B170)</f>
        <v/>
      </c>
      <c r="B172" s="13" t="str">
        <f>IF(tblTally!B170="","",tblTally!C170+tblTally!D170)</f>
        <v/>
      </c>
      <c r="C172" s="13" t="str">
        <f>IF(tblTally!C170="","",tblTally!C170)</f>
        <v/>
      </c>
      <c r="D172" s="13" t="str">
        <f>IF(SUM(tblTally!O170:'tblTally'!R170)=0,"",SUM(tblTally!O170:'tblTally'!R170))</f>
        <v/>
      </c>
      <c r="E172" s="13" t="str">
        <f>IF(D172="","",D172+tblTally!AX170+tblTally!BF170+tblTally!BG170+tblTally!BH170)</f>
        <v/>
      </c>
      <c r="F172" s="21" t="e">
        <f t="shared" si="10"/>
        <v>#VALUE!</v>
      </c>
      <c r="G172" s="21" t="e">
        <f t="shared" si="11"/>
        <v>#VALUE!</v>
      </c>
      <c r="H172" s="18" t="str">
        <f>IF(tblTally!E170="","",tblTally!E170/100)</f>
        <v/>
      </c>
      <c r="I172" s="18" t="str">
        <f t="shared" si="12"/>
        <v/>
      </c>
      <c r="J172" s="13" t="str">
        <f t="shared" si="13"/>
        <v/>
      </c>
    </row>
    <row r="173" spans="1:10" x14ac:dyDescent="0.45">
      <c r="A173" s="17" t="str">
        <f>IF(tblTally!B171="","",tblTally!B171)</f>
        <v/>
      </c>
      <c r="B173" s="13" t="str">
        <f>IF(tblTally!B171="","",tblTally!C171+tblTally!D171)</f>
        <v/>
      </c>
      <c r="C173" s="13" t="str">
        <f>IF(tblTally!C171="","",tblTally!C171)</f>
        <v/>
      </c>
      <c r="D173" s="13" t="str">
        <f>IF(SUM(tblTally!O171:'tblTally'!R171)=0,"",SUM(tblTally!O171:'tblTally'!R171))</f>
        <v/>
      </c>
      <c r="E173" s="13" t="str">
        <f>IF(D173="","",D173+tblTally!AX171+tblTally!BF171+tblTally!BG171+tblTally!BH171)</f>
        <v/>
      </c>
      <c r="F173" s="21" t="e">
        <f t="shared" si="10"/>
        <v>#VALUE!</v>
      </c>
      <c r="G173" s="21" t="e">
        <f t="shared" si="11"/>
        <v>#VALUE!</v>
      </c>
      <c r="H173" s="18" t="str">
        <f>IF(tblTally!E171="","",tblTally!E171/100)</f>
        <v/>
      </c>
      <c r="I173" s="18" t="str">
        <f t="shared" si="12"/>
        <v/>
      </c>
      <c r="J173" s="13" t="str">
        <f t="shared" si="13"/>
        <v/>
      </c>
    </row>
    <row r="174" spans="1:10" x14ac:dyDescent="0.45">
      <c r="A174" s="17" t="str">
        <f>IF(tblTally!B172="","",tblTally!B172)</f>
        <v/>
      </c>
      <c r="B174" s="13" t="str">
        <f>IF(tblTally!B172="","",tblTally!C172+tblTally!D172)</f>
        <v/>
      </c>
      <c r="C174" s="13" t="str">
        <f>IF(tblTally!C172="","",tblTally!C172)</f>
        <v/>
      </c>
      <c r="D174" s="13" t="str">
        <f>IF(SUM(tblTally!O172:'tblTally'!R172)=0,"",SUM(tblTally!O172:'tblTally'!R172))</f>
        <v/>
      </c>
      <c r="E174" s="13" t="str">
        <f>IF(D174="","",D174+tblTally!AX172+tblTally!BF172+tblTally!BG172+tblTally!BH172)</f>
        <v/>
      </c>
      <c r="F174" s="21" t="e">
        <f t="shared" si="10"/>
        <v>#VALUE!</v>
      </c>
      <c r="G174" s="21" t="e">
        <f t="shared" si="11"/>
        <v>#VALUE!</v>
      </c>
      <c r="H174" s="18" t="str">
        <f>IF(tblTally!E172="","",tblTally!E172/100)</f>
        <v/>
      </c>
      <c r="I174" s="18" t="str">
        <f t="shared" si="12"/>
        <v/>
      </c>
      <c r="J174" s="13" t="str">
        <f t="shared" si="13"/>
        <v/>
      </c>
    </row>
    <row r="175" spans="1:10" x14ac:dyDescent="0.45">
      <c r="A175" s="17" t="str">
        <f>IF(tblTally!B173="","",tblTally!B173)</f>
        <v/>
      </c>
      <c r="B175" s="13" t="str">
        <f>IF(tblTally!B173="","",tblTally!C173+tblTally!D173)</f>
        <v/>
      </c>
      <c r="C175" s="13" t="str">
        <f>IF(tblTally!C173="","",tblTally!C173)</f>
        <v/>
      </c>
      <c r="D175" s="13" t="str">
        <f>IF(SUM(tblTally!O173:'tblTally'!R173)=0,"",SUM(tblTally!O173:'tblTally'!R173))</f>
        <v/>
      </c>
      <c r="E175" s="13" t="str">
        <f>IF(D175="","",D175+tblTally!AX173+tblTally!BF173+tblTally!BG173+tblTally!BH173)</f>
        <v/>
      </c>
      <c r="F175" s="21" t="e">
        <f t="shared" si="10"/>
        <v>#VALUE!</v>
      </c>
      <c r="G175" s="21" t="e">
        <f t="shared" si="11"/>
        <v>#VALUE!</v>
      </c>
      <c r="H175" s="18" t="str">
        <f>IF(tblTally!E173="","",tblTally!E173/100)</f>
        <v/>
      </c>
      <c r="I175" s="18" t="str">
        <f t="shared" si="12"/>
        <v/>
      </c>
      <c r="J175" s="13" t="str">
        <f t="shared" si="13"/>
        <v/>
      </c>
    </row>
    <row r="176" spans="1:10" x14ac:dyDescent="0.45">
      <c r="A176" s="17" t="str">
        <f>IF(tblTally!B174="","",tblTally!B174)</f>
        <v/>
      </c>
      <c r="B176" s="13" t="str">
        <f>IF(tblTally!B174="","",tblTally!C174+tblTally!D174)</f>
        <v/>
      </c>
      <c r="C176" s="13" t="str">
        <f>IF(tblTally!C174="","",tblTally!C174)</f>
        <v/>
      </c>
      <c r="D176" s="13" t="str">
        <f>IF(SUM(tblTally!O174:'tblTally'!R174)=0,"",SUM(tblTally!O174:'tblTally'!R174))</f>
        <v/>
      </c>
      <c r="E176" s="13" t="str">
        <f>IF(D176="","",D176+tblTally!AX174+tblTally!BF174+tblTally!BG174+tblTally!BH174)</f>
        <v/>
      </c>
      <c r="F176" s="21" t="e">
        <f t="shared" si="10"/>
        <v>#VALUE!</v>
      </c>
      <c r="G176" s="21" t="e">
        <f t="shared" si="11"/>
        <v>#VALUE!</v>
      </c>
      <c r="H176" s="18" t="str">
        <f>IF(tblTally!E174="","",tblTally!E174/100)</f>
        <v/>
      </c>
      <c r="I176" s="18" t="str">
        <f t="shared" si="12"/>
        <v/>
      </c>
      <c r="J176" s="13" t="str">
        <f t="shared" si="13"/>
        <v/>
      </c>
    </row>
    <row r="177" spans="1:10" x14ac:dyDescent="0.45">
      <c r="A177" s="17" t="str">
        <f>IF(tblTally!B175="","",tblTally!B175)</f>
        <v/>
      </c>
      <c r="B177" s="13" t="str">
        <f>IF(tblTally!B175="","",tblTally!C175+tblTally!D175)</f>
        <v/>
      </c>
      <c r="C177" s="13" t="str">
        <f>IF(tblTally!C175="","",tblTally!C175)</f>
        <v/>
      </c>
      <c r="D177" s="13" t="str">
        <f>IF(SUM(tblTally!O175:'tblTally'!R175)=0,"",SUM(tblTally!O175:'tblTally'!R175))</f>
        <v/>
      </c>
      <c r="E177" s="13" t="str">
        <f>IF(D177="","",D177+tblTally!AX175+tblTally!BF175+tblTally!BG175+tblTally!BH175)</f>
        <v/>
      </c>
      <c r="F177" s="21" t="e">
        <f t="shared" si="10"/>
        <v>#VALUE!</v>
      </c>
      <c r="G177" s="21" t="e">
        <f t="shared" si="11"/>
        <v>#VALUE!</v>
      </c>
      <c r="H177" s="18" t="str">
        <f>IF(tblTally!E175="","",tblTally!E175/100)</f>
        <v/>
      </c>
      <c r="I177" s="18" t="str">
        <f t="shared" si="12"/>
        <v/>
      </c>
      <c r="J177" s="13" t="str">
        <f t="shared" si="13"/>
        <v/>
      </c>
    </row>
    <row r="178" spans="1:10" x14ac:dyDescent="0.45">
      <c r="A178" s="17" t="str">
        <f>IF(tblTally!B176="","",tblTally!B176)</f>
        <v/>
      </c>
      <c r="B178" s="13" t="str">
        <f>IF(tblTally!B176="","",tblTally!C176+tblTally!D176)</f>
        <v/>
      </c>
      <c r="C178" s="13" t="str">
        <f>IF(tblTally!C176="","",tblTally!C176)</f>
        <v/>
      </c>
      <c r="D178" s="13" t="str">
        <f>IF(SUM(tblTally!O176:'tblTally'!R176)=0,"",SUM(tblTally!O176:'tblTally'!R176))</f>
        <v/>
      </c>
      <c r="E178" s="13" t="str">
        <f>IF(D178="","",D178+tblTally!AX176+tblTally!BF176+tblTally!BG176+tblTally!BH176)</f>
        <v/>
      </c>
      <c r="F178" s="21" t="e">
        <f t="shared" si="10"/>
        <v>#VALUE!</v>
      </c>
      <c r="G178" s="21" t="e">
        <f t="shared" si="11"/>
        <v>#VALUE!</v>
      </c>
      <c r="H178" s="18" t="str">
        <f>IF(tblTally!E176="","",tblTally!E176/100)</f>
        <v/>
      </c>
      <c r="I178" s="18" t="str">
        <f t="shared" si="12"/>
        <v/>
      </c>
      <c r="J178" s="13" t="str">
        <f t="shared" si="13"/>
        <v/>
      </c>
    </row>
    <row r="179" spans="1:10" x14ac:dyDescent="0.45">
      <c r="A179" s="17" t="str">
        <f>IF(tblTally!B177="","",tblTally!B177)</f>
        <v/>
      </c>
      <c r="B179" s="13" t="str">
        <f>IF(tblTally!B177="","",tblTally!C177+tblTally!D177)</f>
        <v/>
      </c>
      <c r="C179" s="13" t="str">
        <f>IF(tblTally!C177="","",tblTally!C177)</f>
        <v/>
      </c>
      <c r="D179" s="13" t="str">
        <f>IF(SUM(tblTally!O177:'tblTally'!R177)=0,"",SUM(tblTally!O177:'tblTally'!R177))</f>
        <v/>
      </c>
      <c r="E179" s="13" t="str">
        <f>IF(D179="","",D179+tblTally!AX177+tblTally!BF177+tblTally!BG177+tblTally!BH177)</f>
        <v/>
      </c>
      <c r="F179" s="21" t="e">
        <f t="shared" si="10"/>
        <v>#VALUE!</v>
      </c>
      <c r="G179" s="21" t="e">
        <f t="shared" si="11"/>
        <v>#VALUE!</v>
      </c>
      <c r="H179" s="18" t="str">
        <f>IF(tblTally!E177="","",tblTally!E177/100)</f>
        <v/>
      </c>
      <c r="I179" s="18" t="str">
        <f t="shared" si="12"/>
        <v/>
      </c>
      <c r="J179" s="13" t="str">
        <f t="shared" si="13"/>
        <v/>
      </c>
    </row>
    <row r="180" spans="1:10" x14ac:dyDescent="0.45">
      <c r="A180" s="17" t="str">
        <f>IF(tblTally!B178="","",tblTally!B178)</f>
        <v/>
      </c>
      <c r="B180" s="13" t="str">
        <f>IF(tblTally!B178="","",tblTally!C178+tblTally!D178)</f>
        <v/>
      </c>
      <c r="C180" s="13" t="str">
        <f>IF(tblTally!C178="","",tblTally!C178)</f>
        <v/>
      </c>
      <c r="D180" s="13" t="str">
        <f>IF(SUM(tblTally!O178:'tblTally'!R178)=0,"",SUM(tblTally!O178:'tblTally'!R178))</f>
        <v/>
      </c>
      <c r="E180" s="13" t="str">
        <f>IF(D180="","",D180+tblTally!AX178+tblTally!BF178+tblTally!BG178+tblTally!BH178)</f>
        <v/>
      </c>
      <c r="F180" s="21" t="e">
        <f t="shared" si="10"/>
        <v>#VALUE!</v>
      </c>
      <c r="G180" s="21" t="e">
        <f t="shared" si="11"/>
        <v>#VALUE!</v>
      </c>
      <c r="H180" s="18" t="str">
        <f>IF(tblTally!E178="","",tblTally!E178/100)</f>
        <v/>
      </c>
      <c r="I180" s="18" t="str">
        <f t="shared" si="12"/>
        <v/>
      </c>
      <c r="J180" s="13" t="str">
        <f t="shared" si="13"/>
        <v/>
      </c>
    </row>
    <row r="181" spans="1:10" x14ac:dyDescent="0.45">
      <c r="A181" s="17" t="str">
        <f>IF(tblTally!B179="","",tblTally!B179)</f>
        <v/>
      </c>
      <c r="B181" s="13" t="str">
        <f>IF(tblTally!B179="","",tblTally!C179+tblTally!D179)</f>
        <v/>
      </c>
      <c r="C181" s="13" t="str">
        <f>IF(tblTally!C179="","",tblTally!C179)</f>
        <v/>
      </c>
      <c r="D181" s="13" t="str">
        <f>IF(SUM(tblTally!O179:'tblTally'!R179)=0,"",SUM(tblTally!O179:'tblTally'!R179))</f>
        <v/>
      </c>
      <c r="E181" s="13" t="str">
        <f>IF(D181="","",D181+tblTally!AX179+tblTally!BF179+tblTally!BG179+tblTally!BH179)</f>
        <v/>
      </c>
      <c r="F181" s="21" t="e">
        <f t="shared" si="10"/>
        <v>#VALUE!</v>
      </c>
      <c r="G181" s="21" t="e">
        <f t="shared" si="11"/>
        <v>#VALUE!</v>
      </c>
      <c r="H181" s="18" t="str">
        <f>IF(tblTally!E179="","",tblTally!E179/100)</f>
        <v/>
      </c>
      <c r="I181" s="18" t="str">
        <f t="shared" si="12"/>
        <v/>
      </c>
      <c r="J181" s="13" t="str">
        <f t="shared" si="13"/>
        <v/>
      </c>
    </row>
    <row r="182" spans="1:10" x14ac:dyDescent="0.45">
      <c r="A182" s="17" t="str">
        <f>IF(tblTally!B180="","",tblTally!B180)</f>
        <v/>
      </c>
      <c r="B182" s="13" t="str">
        <f>IF(tblTally!B180="","",tblTally!C180+tblTally!D180)</f>
        <v/>
      </c>
      <c r="C182" s="13" t="str">
        <f>IF(tblTally!C180="","",tblTally!C180)</f>
        <v/>
      </c>
      <c r="D182" s="13" t="str">
        <f>IF(SUM(tblTally!O180:'tblTally'!R180)=0,"",SUM(tblTally!O180:'tblTally'!R180))</f>
        <v/>
      </c>
      <c r="E182" s="13" t="str">
        <f>IF(D182="","",D182+tblTally!AX180+tblTally!BF180+tblTally!BG180+tblTally!BH180)</f>
        <v/>
      </c>
      <c r="F182" s="21" t="e">
        <f t="shared" si="10"/>
        <v>#VALUE!</v>
      </c>
      <c r="G182" s="21" t="e">
        <f t="shared" si="11"/>
        <v>#VALUE!</v>
      </c>
      <c r="H182" s="18" t="str">
        <f>IF(tblTally!E180="","",tblTally!E180/100)</f>
        <v/>
      </c>
      <c r="I182" s="18" t="str">
        <f t="shared" si="12"/>
        <v/>
      </c>
      <c r="J182" s="13" t="str">
        <f t="shared" si="13"/>
        <v/>
      </c>
    </row>
    <row r="183" spans="1:10" x14ac:dyDescent="0.45">
      <c r="A183" s="17" t="str">
        <f>IF(tblTally!B181="","",tblTally!B181)</f>
        <v/>
      </c>
      <c r="B183" s="13" t="str">
        <f>IF(tblTally!B181="","",tblTally!C181+tblTally!D181)</f>
        <v/>
      </c>
      <c r="C183" s="13" t="str">
        <f>IF(tblTally!C181="","",tblTally!C181)</f>
        <v/>
      </c>
      <c r="D183" s="13" t="str">
        <f>IF(SUM(tblTally!O181:'tblTally'!R181)=0,"",SUM(tblTally!O181:'tblTally'!R181))</f>
        <v/>
      </c>
      <c r="E183" s="13" t="str">
        <f>IF(D183="","",D183+tblTally!AX181+tblTally!BF181+tblTally!BG181+tblTally!BH181)</f>
        <v/>
      </c>
      <c r="F183" s="21" t="e">
        <f t="shared" si="10"/>
        <v>#VALUE!</v>
      </c>
      <c r="G183" s="21" t="e">
        <f t="shared" si="11"/>
        <v>#VALUE!</v>
      </c>
      <c r="H183" s="18" t="str">
        <f>IF(tblTally!E181="","",tblTally!E181/100)</f>
        <v/>
      </c>
      <c r="I183" s="18" t="str">
        <f t="shared" si="12"/>
        <v/>
      </c>
      <c r="J183" s="13" t="str">
        <f t="shared" si="13"/>
        <v/>
      </c>
    </row>
    <row r="184" spans="1:10" x14ac:dyDescent="0.45">
      <c r="A184" s="17" t="str">
        <f>IF(tblTally!B182="","",tblTally!B182)</f>
        <v/>
      </c>
      <c r="B184" s="13" t="str">
        <f>IF(tblTally!B182="","",tblTally!C182+tblTally!D182)</f>
        <v/>
      </c>
      <c r="C184" s="13" t="str">
        <f>IF(tblTally!C182="","",tblTally!C182)</f>
        <v/>
      </c>
      <c r="D184" s="13" t="str">
        <f>IF(SUM(tblTally!O182:'tblTally'!R182)=0,"",SUM(tblTally!O182:'tblTally'!R182))</f>
        <v/>
      </c>
      <c r="E184" s="13" t="str">
        <f>IF(D184="","",D184+tblTally!AX182+tblTally!BF182+tblTally!BG182+tblTally!BH182)</f>
        <v/>
      </c>
      <c r="F184" s="21" t="e">
        <f t="shared" si="10"/>
        <v>#VALUE!</v>
      </c>
      <c r="G184" s="21" t="e">
        <f t="shared" si="11"/>
        <v>#VALUE!</v>
      </c>
      <c r="H184" s="18" t="str">
        <f>IF(tblTally!E182="","",tblTally!E182/100)</f>
        <v/>
      </c>
      <c r="I184" s="18" t="str">
        <f t="shared" si="12"/>
        <v/>
      </c>
      <c r="J184" s="13" t="str">
        <f t="shared" si="13"/>
        <v/>
      </c>
    </row>
    <row r="185" spans="1:10" x14ac:dyDescent="0.45">
      <c r="A185" s="17" t="str">
        <f>IF(tblTally!B183="","",tblTally!B183)</f>
        <v/>
      </c>
      <c r="B185" s="13" t="str">
        <f>IF(tblTally!B183="","",tblTally!C183+tblTally!D183)</f>
        <v/>
      </c>
      <c r="C185" s="13" t="str">
        <f>IF(tblTally!C183="","",tblTally!C183)</f>
        <v/>
      </c>
      <c r="D185" s="13" t="str">
        <f>IF(SUM(tblTally!O183:'tblTally'!R183)=0,"",SUM(tblTally!O183:'tblTally'!R183))</f>
        <v/>
      </c>
      <c r="E185" s="13" t="str">
        <f>IF(D185="","",D185+tblTally!AX183+tblTally!BF183+tblTally!BG183+tblTally!BH183)</f>
        <v/>
      </c>
      <c r="F185" s="21" t="e">
        <f t="shared" si="10"/>
        <v>#VALUE!</v>
      </c>
      <c r="G185" s="21" t="e">
        <f t="shared" si="11"/>
        <v>#VALUE!</v>
      </c>
      <c r="H185" s="18" t="str">
        <f>IF(tblTally!E183="","",tblTally!E183/100)</f>
        <v/>
      </c>
      <c r="I185" s="18" t="str">
        <f t="shared" si="12"/>
        <v/>
      </c>
      <c r="J185" s="13" t="str">
        <f t="shared" si="13"/>
        <v/>
      </c>
    </row>
    <row r="186" spans="1:10" x14ac:dyDescent="0.45">
      <c r="A186" s="17" t="str">
        <f>IF(tblTally!B184="","",tblTally!B184)</f>
        <v/>
      </c>
      <c r="B186" s="13" t="str">
        <f>IF(tblTally!B184="","",tblTally!C184+tblTally!D184)</f>
        <v/>
      </c>
      <c r="C186" s="13" t="str">
        <f>IF(tblTally!C184="","",tblTally!C184)</f>
        <v/>
      </c>
      <c r="D186" s="13" t="str">
        <f>IF(SUM(tblTally!O184:'tblTally'!R184)=0,"",SUM(tblTally!O184:'tblTally'!R184))</f>
        <v/>
      </c>
      <c r="E186" s="13" t="str">
        <f>IF(D186="","",D186+tblTally!AX184+tblTally!BF184+tblTally!BG184+tblTally!BH184)</f>
        <v/>
      </c>
      <c r="F186" s="21" t="e">
        <f t="shared" si="10"/>
        <v>#VALUE!</v>
      </c>
      <c r="G186" s="21" t="e">
        <f t="shared" si="11"/>
        <v>#VALUE!</v>
      </c>
      <c r="H186" s="18" t="str">
        <f>IF(tblTally!E184="","",tblTally!E184/100)</f>
        <v/>
      </c>
      <c r="I186" s="18" t="str">
        <f t="shared" si="12"/>
        <v/>
      </c>
      <c r="J186" s="13" t="str">
        <f t="shared" si="13"/>
        <v/>
      </c>
    </row>
    <row r="187" spans="1:10" x14ac:dyDescent="0.45">
      <c r="A187" s="17" t="str">
        <f>IF(tblTally!B185="","",tblTally!B185)</f>
        <v/>
      </c>
      <c r="B187" s="13" t="str">
        <f>IF(tblTally!B185="","",tblTally!C185+tblTally!D185)</f>
        <v/>
      </c>
      <c r="C187" s="13" t="str">
        <f>IF(tblTally!C185="","",tblTally!C185)</f>
        <v/>
      </c>
      <c r="D187" s="13" t="str">
        <f>IF(SUM(tblTally!O185:'tblTally'!R185)=0,"",SUM(tblTally!O185:'tblTally'!R185))</f>
        <v/>
      </c>
      <c r="E187" s="13" t="str">
        <f>IF(D187="","",D187+tblTally!AX185+tblTally!BF185+tblTally!BG185+tblTally!BH185)</f>
        <v/>
      </c>
      <c r="F187" s="21" t="e">
        <f t="shared" si="10"/>
        <v>#VALUE!</v>
      </c>
      <c r="G187" s="21" t="e">
        <f t="shared" si="11"/>
        <v>#VALUE!</v>
      </c>
      <c r="H187" s="18" t="str">
        <f>IF(tblTally!E185="","",tblTally!E185/100)</f>
        <v/>
      </c>
      <c r="I187" s="18" t="str">
        <f t="shared" si="12"/>
        <v/>
      </c>
      <c r="J187" s="13" t="str">
        <f t="shared" si="13"/>
        <v/>
      </c>
    </row>
    <row r="188" spans="1:10" x14ac:dyDescent="0.45">
      <c r="A188" s="17" t="str">
        <f>IF(tblTally!B186="","",tblTally!B186)</f>
        <v/>
      </c>
      <c r="B188" s="13" t="str">
        <f>IF(tblTally!B186="","",tblTally!C186+tblTally!D186)</f>
        <v/>
      </c>
      <c r="C188" s="13" t="str">
        <f>IF(tblTally!C186="","",tblTally!C186)</f>
        <v/>
      </c>
      <c r="D188" s="13" t="str">
        <f>IF(SUM(tblTally!O186:'tblTally'!R186)=0,"",SUM(tblTally!O186:'tblTally'!R186))</f>
        <v/>
      </c>
      <c r="E188" s="13" t="str">
        <f>IF(D188="","",D188+tblTally!AX186+tblTally!BF186+tblTally!BG186+tblTally!BH186)</f>
        <v/>
      </c>
      <c r="F188" s="21" t="e">
        <f t="shared" si="10"/>
        <v>#VALUE!</v>
      </c>
      <c r="G188" s="21" t="e">
        <f t="shared" si="11"/>
        <v>#VALUE!</v>
      </c>
      <c r="H188" s="18" t="str">
        <f>IF(tblTally!E186="","",tblTally!E186/100)</f>
        <v/>
      </c>
      <c r="I188" s="18" t="str">
        <f t="shared" si="12"/>
        <v/>
      </c>
      <c r="J188" s="13" t="str">
        <f t="shared" si="13"/>
        <v/>
      </c>
    </row>
    <row r="189" spans="1:10" x14ac:dyDescent="0.45">
      <c r="A189" s="17" t="str">
        <f>IF(tblTally!B187="","",tblTally!B187)</f>
        <v/>
      </c>
      <c r="B189" s="13" t="str">
        <f>IF(tblTally!B187="","",tblTally!C187+tblTally!D187)</f>
        <v/>
      </c>
      <c r="C189" s="13" t="str">
        <f>IF(tblTally!C187="","",tblTally!C187)</f>
        <v/>
      </c>
      <c r="D189" s="13" t="str">
        <f>IF(SUM(tblTally!O187:'tblTally'!R187)=0,"",SUM(tblTally!O187:'tblTally'!R187))</f>
        <v/>
      </c>
      <c r="E189" s="13" t="str">
        <f>IF(D189="","",D189+tblTally!AX187+tblTally!BF187+tblTally!BG187+tblTally!BH187)</f>
        <v/>
      </c>
      <c r="F189" s="21" t="e">
        <f t="shared" si="10"/>
        <v>#VALUE!</v>
      </c>
      <c r="G189" s="21" t="e">
        <f t="shared" si="11"/>
        <v>#VALUE!</v>
      </c>
      <c r="H189" s="18" t="str">
        <f>IF(tblTally!E187="","",tblTally!E187/100)</f>
        <v/>
      </c>
      <c r="I189" s="18" t="str">
        <f t="shared" si="12"/>
        <v/>
      </c>
      <c r="J189" s="13" t="str">
        <f t="shared" si="13"/>
        <v/>
      </c>
    </row>
    <row r="190" spans="1:10" x14ac:dyDescent="0.45">
      <c r="A190" s="17" t="str">
        <f>IF(tblTally!B188="","",tblTally!B188)</f>
        <v/>
      </c>
      <c r="B190" s="13" t="str">
        <f>IF(tblTally!B188="","",tblTally!C188+tblTally!D188)</f>
        <v/>
      </c>
      <c r="C190" s="13" t="str">
        <f>IF(tblTally!C188="","",tblTally!C188)</f>
        <v/>
      </c>
      <c r="D190" s="13" t="str">
        <f>IF(SUM(tblTally!O188:'tblTally'!R188)=0,"",SUM(tblTally!O188:'tblTally'!R188))</f>
        <v/>
      </c>
      <c r="E190" s="13" t="str">
        <f>IF(D190="","",D190+tblTally!AX188+tblTally!BF188+tblTally!BG188+tblTally!BH188)</f>
        <v/>
      </c>
      <c r="F190" s="21" t="e">
        <f t="shared" si="10"/>
        <v>#VALUE!</v>
      </c>
      <c r="G190" s="21" t="e">
        <f t="shared" si="11"/>
        <v>#VALUE!</v>
      </c>
      <c r="H190" s="18" t="str">
        <f>IF(tblTally!E188="","",tblTally!E188/100)</f>
        <v/>
      </c>
      <c r="I190" s="18" t="str">
        <f t="shared" si="12"/>
        <v/>
      </c>
      <c r="J190" s="13" t="str">
        <f t="shared" si="13"/>
        <v/>
      </c>
    </row>
    <row r="191" spans="1:10" x14ac:dyDescent="0.45">
      <c r="A191" s="17" t="str">
        <f>IF(tblTally!B189="","",tblTally!B189)</f>
        <v/>
      </c>
      <c r="B191" s="13" t="str">
        <f>IF(tblTally!B189="","",tblTally!C189+tblTally!D189)</f>
        <v/>
      </c>
      <c r="C191" s="13" t="str">
        <f>IF(tblTally!C189="","",tblTally!C189)</f>
        <v/>
      </c>
      <c r="D191" s="13" t="str">
        <f>IF(SUM(tblTally!O189:'tblTally'!R189)=0,"",SUM(tblTally!O189:'tblTally'!R189))</f>
        <v/>
      </c>
      <c r="E191" s="13" t="str">
        <f>IF(D191="","",D191+tblTally!AX189+tblTally!BF189+tblTally!BG189+tblTally!BH189)</f>
        <v/>
      </c>
      <c r="F191" s="21" t="e">
        <f t="shared" si="10"/>
        <v>#VALUE!</v>
      </c>
      <c r="G191" s="21" t="e">
        <f t="shared" si="11"/>
        <v>#VALUE!</v>
      </c>
      <c r="H191" s="18" t="str">
        <f>IF(tblTally!E189="","",tblTally!E189/100)</f>
        <v/>
      </c>
      <c r="I191" s="18" t="str">
        <f t="shared" si="12"/>
        <v/>
      </c>
      <c r="J191" s="13" t="str">
        <f t="shared" si="13"/>
        <v/>
      </c>
    </row>
    <row r="192" spans="1:10" x14ac:dyDescent="0.45">
      <c r="A192" s="17" t="str">
        <f>IF(tblTally!B190="","",tblTally!B190)</f>
        <v/>
      </c>
      <c r="B192" s="13" t="str">
        <f>IF(tblTally!B190="","",tblTally!C190+tblTally!D190)</f>
        <v/>
      </c>
      <c r="C192" s="13" t="str">
        <f>IF(tblTally!C190="","",tblTally!C190)</f>
        <v/>
      </c>
      <c r="D192" s="13" t="str">
        <f>IF(SUM(tblTally!O190:'tblTally'!R190)=0,"",SUM(tblTally!O190:'tblTally'!R190))</f>
        <v/>
      </c>
      <c r="E192" s="13" t="str">
        <f>IF(D192="","",D192+tblTally!AX190+tblTally!BF190+tblTally!BG190+tblTally!BH190)</f>
        <v/>
      </c>
      <c r="F192" s="21" t="e">
        <f t="shared" si="10"/>
        <v>#VALUE!</v>
      </c>
      <c r="G192" s="21" t="e">
        <f t="shared" si="11"/>
        <v>#VALUE!</v>
      </c>
      <c r="H192" s="18" t="str">
        <f>IF(tblTally!E190="","",tblTally!E190/100)</f>
        <v/>
      </c>
      <c r="I192" s="18" t="str">
        <f t="shared" si="12"/>
        <v/>
      </c>
      <c r="J192" s="13" t="str">
        <f t="shared" si="13"/>
        <v/>
      </c>
    </row>
    <row r="193" spans="1:10" x14ac:dyDescent="0.45">
      <c r="A193" s="17" t="str">
        <f>IF(tblTally!B191="","",tblTally!B191)</f>
        <v/>
      </c>
      <c r="B193" s="13" t="str">
        <f>IF(tblTally!B191="","",tblTally!C191+tblTally!D191)</f>
        <v/>
      </c>
      <c r="C193" s="13" t="str">
        <f>IF(tblTally!C191="","",tblTally!C191)</f>
        <v/>
      </c>
      <c r="D193" s="13" t="str">
        <f>IF(SUM(tblTally!O191:'tblTally'!R191)=0,"",SUM(tblTally!O191:'tblTally'!R191))</f>
        <v/>
      </c>
      <c r="E193" s="13" t="str">
        <f>IF(D193="","",D193+tblTally!AX191+tblTally!BF191+tblTally!BG191+tblTally!BH191)</f>
        <v/>
      </c>
      <c r="F193" s="21" t="e">
        <f t="shared" si="10"/>
        <v>#VALUE!</v>
      </c>
      <c r="G193" s="21" t="e">
        <f t="shared" si="11"/>
        <v>#VALUE!</v>
      </c>
      <c r="H193" s="18" t="str">
        <f>IF(tblTally!E191="","",tblTally!E191/100)</f>
        <v/>
      </c>
      <c r="I193" s="18" t="str">
        <f t="shared" si="12"/>
        <v/>
      </c>
      <c r="J193" s="13" t="str">
        <f t="shared" si="13"/>
        <v/>
      </c>
    </row>
    <row r="194" spans="1:10" x14ac:dyDescent="0.45">
      <c r="A194" s="17" t="str">
        <f>IF(tblTally!B192="","",tblTally!B192)</f>
        <v/>
      </c>
      <c r="B194" s="13" t="str">
        <f>IF(tblTally!B192="","",tblTally!C192+tblTally!D192)</f>
        <v/>
      </c>
      <c r="C194" s="13" t="str">
        <f>IF(tblTally!C192="","",tblTally!C192)</f>
        <v/>
      </c>
      <c r="D194" s="13" t="str">
        <f>IF(SUM(tblTally!O192:'tblTally'!R192)=0,"",SUM(tblTally!O192:'tblTally'!R192))</f>
        <v/>
      </c>
      <c r="E194" s="13" t="str">
        <f>IF(D194="","",D194+tblTally!AX192+tblTally!BF192+tblTally!BG192+tblTally!BH192)</f>
        <v/>
      </c>
      <c r="F194" s="21" t="e">
        <f t="shared" si="10"/>
        <v>#VALUE!</v>
      </c>
      <c r="G194" s="21" t="e">
        <f t="shared" si="11"/>
        <v>#VALUE!</v>
      </c>
      <c r="H194" s="18" t="str">
        <f>IF(tblTally!E192="","",tblTally!E192/100)</f>
        <v/>
      </c>
      <c r="I194" s="18" t="str">
        <f t="shared" si="12"/>
        <v/>
      </c>
      <c r="J194" s="13" t="str">
        <f t="shared" si="13"/>
        <v/>
      </c>
    </row>
    <row r="195" spans="1:10" x14ac:dyDescent="0.45">
      <c r="A195" s="17" t="str">
        <f>IF(tblTally!B193="","",tblTally!B193)</f>
        <v/>
      </c>
      <c r="B195" s="13" t="str">
        <f>IF(tblTally!B193="","",tblTally!C193+tblTally!D193)</f>
        <v/>
      </c>
      <c r="C195" s="13" t="str">
        <f>IF(tblTally!C193="","",tblTally!C193)</f>
        <v/>
      </c>
      <c r="D195" s="13" t="str">
        <f>IF(SUM(tblTally!O193:'tblTally'!R193)=0,"",SUM(tblTally!O193:'tblTally'!R193))</f>
        <v/>
      </c>
      <c r="E195" s="13" t="str">
        <f>IF(D195="","",D195+tblTally!AX193+tblTally!BF193+tblTally!BG193+tblTally!BH193)</f>
        <v/>
      </c>
      <c r="F195" s="21" t="e">
        <f t="shared" si="10"/>
        <v>#VALUE!</v>
      </c>
      <c r="G195" s="21" t="e">
        <f t="shared" si="11"/>
        <v>#VALUE!</v>
      </c>
      <c r="H195" s="18" t="str">
        <f>IF(tblTally!E193="","",tblTally!E193/100)</f>
        <v/>
      </c>
      <c r="I195" s="18" t="str">
        <f t="shared" si="12"/>
        <v/>
      </c>
      <c r="J195" s="13" t="str">
        <f t="shared" si="13"/>
        <v/>
      </c>
    </row>
    <row r="196" spans="1:10" x14ac:dyDescent="0.45">
      <c r="A196" s="17" t="str">
        <f>IF(tblTally!B194="","",tblTally!B194)</f>
        <v/>
      </c>
      <c r="B196" s="13" t="str">
        <f>IF(tblTally!B194="","",tblTally!C194+tblTally!D194)</f>
        <v/>
      </c>
      <c r="C196" s="13" t="str">
        <f>IF(tblTally!C194="","",tblTally!C194)</f>
        <v/>
      </c>
      <c r="D196" s="13" t="str">
        <f>IF(SUM(tblTally!O194:'tblTally'!R194)=0,"",SUM(tblTally!O194:'tblTally'!R194))</f>
        <v/>
      </c>
      <c r="E196" s="13" t="str">
        <f>IF(D196="","",D196+tblTally!AX194+tblTally!BF194+tblTally!BG194+tblTally!BH194)</f>
        <v/>
      </c>
      <c r="F196" s="21" t="e">
        <f t="shared" si="10"/>
        <v>#VALUE!</v>
      </c>
      <c r="G196" s="21" t="e">
        <f t="shared" si="11"/>
        <v>#VALUE!</v>
      </c>
      <c r="H196" s="18" t="str">
        <f>IF(tblTally!E194="","",tblTally!E194/100)</f>
        <v/>
      </c>
      <c r="I196" s="18" t="str">
        <f t="shared" si="12"/>
        <v/>
      </c>
      <c r="J196" s="13" t="str">
        <f t="shared" si="13"/>
        <v/>
      </c>
    </row>
    <row r="197" spans="1:10" x14ac:dyDescent="0.45">
      <c r="A197" s="17" t="str">
        <f>IF(tblTally!B195="","",tblTally!B195)</f>
        <v/>
      </c>
      <c r="B197" s="13" t="str">
        <f>IF(tblTally!B195="","",tblTally!C195+tblTally!D195)</f>
        <v/>
      </c>
      <c r="C197" s="13" t="str">
        <f>IF(tblTally!C195="","",tblTally!C195)</f>
        <v/>
      </c>
      <c r="D197" s="13" t="str">
        <f>IF(SUM(tblTally!O195:'tblTally'!R195)=0,"",SUM(tblTally!O195:'tblTally'!R195))</f>
        <v/>
      </c>
      <c r="E197" s="13" t="str">
        <f>IF(D197="","",D197+tblTally!AX195+tblTally!BF195+tblTally!BG195+tblTally!BH195)</f>
        <v/>
      </c>
      <c r="F197" s="21" t="e">
        <f t="shared" ref="F197:F198" si="14">IF((C197+132)/B197&gt;PDDMax20,ENTRMax20,1/(1+EXP(-B020_-B120_*((C197+132)/B197)-B220_*((C197+132)/B197)^3)))</f>
        <v>#VALUE!</v>
      </c>
      <c r="G197" s="21" t="e">
        <f t="shared" ref="G197:G198" si="15">1/(1+EXP(-(CSurvB011+CSurvB111*(A197 -DATEVALUE("1/1/"&amp;TEXT(A197,"yy"))+1)+CSurvB211*(C197+132))))*SurvHeadgateSpCk</f>
        <v>#VALUE!</v>
      </c>
      <c r="H197" s="18" t="str">
        <f>IF(tblTally!E195="","",tblTally!E195/100)</f>
        <v/>
      </c>
      <c r="I197" s="18" t="str">
        <f t="shared" ref="I197:I198" si="16">IF(H197="","",H197)</f>
        <v/>
      </c>
      <c r="J197" s="13" t="str">
        <f t="shared" ref="J197:J198" si="17">IF(E197="","",ROUND(E197/F197/G197/I197,0))</f>
        <v/>
      </c>
    </row>
    <row r="198" spans="1:10" x14ac:dyDescent="0.45">
      <c r="A198" s="17" t="str">
        <f>IF(tblTally!B196="","",tblTally!B196)</f>
        <v/>
      </c>
      <c r="B198" s="13" t="str">
        <f>IF(tblTally!B196="","",tblTally!C196+tblTally!D196)</f>
        <v/>
      </c>
      <c r="C198" s="13" t="str">
        <f>IF(tblTally!C196="","",tblTally!C196)</f>
        <v/>
      </c>
      <c r="D198" s="13" t="str">
        <f>IF(SUM(tblTally!O196:'tblTally'!R196)=0,"",SUM(tblTally!O196:'tblTally'!R196))</f>
        <v/>
      </c>
      <c r="E198" s="13" t="str">
        <f>IF(D198="","",D198+tblTally!AX196+tblTally!BF196+tblTally!BG196+tblTally!BH196)</f>
        <v/>
      </c>
      <c r="F198" s="21" t="e">
        <f t="shared" si="14"/>
        <v>#VALUE!</v>
      </c>
      <c r="G198" s="21" t="e">
        <f t="shared" si="15"/>
        <v>#VALUE!</v>
      </c>
      <c r="H198" s="18" t="str">
        <f>IF(tblTally!E196="","",tblTally!E196/100)</f>
        <v/>
      </c>
      <c r="I198" s="18" t="str">
        <f t="shared" si="16"/>
        <v/>
      </c>
      <c r="J198" s="13" t="str">
        <f t="shared" si="17"/>
        <v/>
      </c>
    </row>
    <row r="199" spans="1:10" x14ac:dyDescent="0.45">
      <c r="A199" s="17"/>
      <c r="B199" s="13"/>
      <c r="C199" s="13"/>
      <c r="D199" s="13"/>
      <c r="E199" s="13"/>
      <c r="F199" s="21"/>
      <c r="G199" s="21"/>
      <c r="H199" s="18"/>
      <c r="I199" s="18"/>
      <c r="J199" s="13"/>
    </row>
    <row r="200" spans="1:10" x14ac:dyDescent="0.45">
      <c r="A200" s="17"/>
      <c r="B200" s="13"/>
      <c r="C200" s="13"/>
      <c r="D200" s="13"/>
      <c r="E200" s="13"/>
      <c r="F200" s="21"/>
      <c r="G200" s="21"/>
      <c r="H200" s="18"/>
      <c r="I200" s="18"/>
      <c r="J200" s="13"/>
    </row>
    <row r="201" spans="1:10" x14ac:dyDescent="0.45">
      <c r="A201" s="17"/>
      <c r="B201" s="13"/>
      <c r="C201" s="13"/>
      <c r="D201" s="13"/>
      <c r="E201" s="13"/>
      <c r="F201" s="21"/>
      <c r="G201" s="21"/>
      <c r="H201" s="18"/>
      <c r="I201" s="18"/>
      <c r="J201" s="13"/>
    </row>
    <row r="202" spans="1:10" x14ac:dyDescent="0.45">
      <c r="A202" s="17"/>
      <c r="B202" s="13"/>
      <c r="C202" s="13"/>
      <c r="D202" s="13"/>
      <c r="E202" s="13"/>
      <c r="F202" s="21"/>
      <c r="G202" s="21"/>
      <c r="H202" s="18"/>
      <c r="I202" s="18"/>
      <c r="J202" s="13"/>
    </row>
    <row r="203" spans="1:10" x14ac:dyDescent="0.45">
      <c r="A203" s="17"/>
      <c r="B203" s="13"/>
      <c r="C203" s="13"/>
      <c r="D203" s="13"/>
      <c r="E203" s="13"/>
      <c r="F203" s="21"/>
      <c r="G203" s="21"/>
      <c r="H203" s="18"/>
      <c r="I203" s="18"/>
      <c r="J203" s="13"/>
    </row>
    <row r="204" spans="1:10" x14ac:dyDescent="0.45">
      <c r="A204" s="17"/>
      <c r="B204" s="13"/>
      <c r="C204" s="13"/>
      <c r="D204" s="13"/>
      <c r="E204" s="13"/>
      <c r="F204" s="21"/>
      <c r="G204" s="21"/>
      <c r="H204" s="18"/>
      <c r="I204" s="18"/>
      <c r="J204" s="13"/>
    </row>
    <row r="205" spans="1:10" x14ac:dyDescent="0.45">
      <c r="A205" s="17"/>
      <c r="B205" s="13"/>
      <c r="C205" s="13"/>
      <c r="D205" s="13"/>
      <c r="E205" s="13"/>
      <c r="F205" s="21"/>
      <c r="G205" s="21"/>
      <c r="H205" s="18"/>
      <c r="I205" s="18"/>
      <c r="J205" s="13"/>
    </row>
    <row r="206" spans="1:10" x14ac:dyDescent="0.45">
      <c r="A206" s="17"/>
      <c r="B206" s="13"/>
      <c r="C206" s="13"/>
      <c r="D206" s="13"/>
      <c r="E206" s="13"/>
      <c r="F206" s="21"/>
      <c r="G206" s="21"/>
      <c r="H206" s="18"/>
      <c r="I206" s="18"/>
      <c r="J206" s="13"/>
    </row>
    <row r="207" spans="1:10" x14ac:dyDescent="0.45">
      <c r="A207" s="17"/>
      <c r="B207" s="13"/>
      <c r="C207" s="13"/>
      <c r="D207" s="13"/>
      <c r="E207" s="13"/>
      <c r="F207" s="21"/>
      <c r="G207" s="21"/>
      <c r="H207" s="18"/>
      <c r="I207" s="18"/>
      <c r="J207" s="13"/>
    </row>
    <row r="208" spans="1:10" x14ac:dyDescent="0.45">
      <c r="A208" s="17"/>
      <c r="B208" s="13"/>
      <c r="C208" s="13"/>
      <c r="D208" s="13"/>
      <c r="E208" s="13"/>
      <c r="F208" s="21"/>
      <c r="G208" s="21"/>
      <c r="H208" s="18"/>
      <c r="I208" s="18"/>
      <c r="J208" s="13"/>
    </row>
    <row r="209" spans="1:10" x14ac:dyDescent="0.45">
      <c r="A209" s="17"/>
      <c r="B209" s="13"/>
      <c r="C209" s="13"/>
      <c r="D209" s="13"/>
      <c r="E209" s="13"/>
      <c r="F209" s="21"/>
      <c r="G209" s="21"/>
      <c r="H209" s="18"/>
      <c r="I209" s="18"/>
      <c r="J209" s="13"/>
    </row>
    <row r="210" spans="1:10" x14ac:dyDescent="0.45">
      <c r="A210" s="17"/>
      <c r="B210" s="13"/>
      <c r="C210" s="13"/>
      <c r="D210" s="13"/>
      <c r="E210" s="13"/>
      <c r="F210" s="21"/>
      <c r="G210" s="21"/>
      <c r="H210" s="18"/>
      <c r="I210" s="18"/>
      <c r="J210" s="13"/>
    </row>
    <row r="211" spans="1:10" x14ac:dyDescent="0.45">
      <c r="A211" s="17"/>
      <c r="B211" s="13"/>
      <c r="C211" s="13"/>
      <c r="D211" s="13"/>
      <c r="E211" s="13"/>
      <c r="F211" s="21"/>
      <c r="G211" s="21"/>
      <c r="H211" s="18"/>
      <c r="I211" s="18"/>
      <c r="J211" s="13"/>
    </row>
    <row r="212" spans="1:10" x14ac:dyDescent="0.45">
      <c r="A212" s="17"/>
      <c r="B212" s="13"/>
      <c r="C212" s="13"/>
      <c r="D212" s="13"/>
      <c r="E212" s="13"/>
      <c r="F212" s="21"/>
      <c r="G212" s="21"/>
      <c r="H212" s="18"/>
      <c r="I212" s="18"/>
      <c r="J212" s="13"/>
    </row>
    <row r="213" spans="1:10" x14ac:dyDescent="0.45">
      <c r="A213" s="17"/>
      <c r="B213" s="13"/>
      <c r="C213" s="13"/>
      <c r="D213" s="13"/>
      <c r="E213" s="13"/>
      <c r="F213" s="21"/>
      <c r="G213" s="21"/>
      <c r="H213" s="18"/>
      <c r="I213" s="18"/>
      <c r="J213" s="13"/>
    </row>
    <row r="214" spans="1:10" x14ac:dyDescent="0.45">
      <c r="A214" s="17"/>
      <c r="B214" s="13"/>
      <c r="C214" s="13"/>
      <c r="D214" s="13"/>
      <c r="E214" s="13"/>
      <c r="F214" s="21"/>
      <c r="G214" s="21"/>
      <c r="H214" s="18"/>
      <c r="I214" s="18"/>
      <c r="J214" s="13"/>
    </row>
    <row r="215" spans="1:10" x14ac:dyDescent="0.45">
      <c r="A215" s="17"/>
      <c r="B215" s="13"/>
      <c r="C215" s="13"/>
      <c r="D215" s="13"/>
      <c r="E215" s="13"/>
      <c r="F215" s="21"/>
      <c r="G215" s="21"/>
      <c r="H215" s="18"/>
      <c r="I215" s="18"/>
      <c r="J215" s="13"/>
    </row>
    <row r="216" spans="1:10" x14ac:dyDescent="0.45">
      <c r="A216" s="17"/>
      <c r="B216" s="13"/>
      <c r="C216" s="13"/>
      <c r="D216" s="13"/>
      <c r="E216" s="13"/>
      <c r="F216" s="21"/>
      <c r="G216" s="21"/>
      <c r="H216" s="18"/>
      <c r="I216" s="18"/>
      <c r="J216" s="13"/>
    </row>
    <row r="217" spans="1:10" x14ac:dyDescent="0.45">
      <c r="A217" s="17"/>
      <c r="B217" s="13"/>
      <c r="C217" s="13"/>
      <c r="D217" s="13"/>
      <c r="E217" s="13"/>
      <c r="F217" s="21"/>
      <c r="G217" s="21"/>
      <c r="H217" s="18"/>
      <c r="I217" s="18"/>
      <c r="J217" s="13"/>
    </row>
    <row r="218" spans="1:10" x14ac:dyDescent="0.45">
      <c r="A218" s="17"/>
      <c r="B218" s="13"/>
      <c r="C218" s="13"/>
      <c r="D218" s="13"/>
      <c r="E218" s="13"/>
      <c r="F218" s="21"/>
      <c r="G218" s="21"/>
      <c r="H218" s="18"/>
      <c r="I218" s="18"/>
      <c r="J218" s="13"/>
    </row>
    <row r="219" spans="1:10" x14ac:dyDescent="0.45">
      <c r="A219" s="17"/>
      <c r="B219" s="13"/>
      <c r="C219" s="13"/>
      <c r="D219" s="13"/>
      <c r="E219" s="13"/>
      <c r="F219" s="21"/>
      <c r="G219" s="21"/>
      <c r="H219" s="18"/>
      <c r="I219" s="18"/>
      <c r="J219" s="13"/>
    </row>
    <row r="220" spans="1:10" x14ac:dyDescent="0.45">
      <c r="A220" s="17"/>
      <c r="B220" s="13"/>
      <c r="C220" s="13"/>
      <c r="D220" s="13"/>
      <c r="E220" s="13"/>
      <c r="F220" s="21"/>
      <c r="G220" s="21"/>
      <c r="H220" s="18"/>
      <c r="I220" s="18"/>
      <c r="J220" s="13"/>
    </row>
    <row r="221" spans="1:10" x14ac:dyDescent="0.45">
      <c r="A221" s="17"/>
      <c r="B221" s="13"/>
      <c r="C221" s="13"/>
      <c r="D221" s="13"/>
      <c r="E221" s="13"/>
      <c r="F221" s="21"/>
      <c r="G221" s="21"/>
      <c r="H221" s="18"/>
      <c r="I221" s="18"/>
      <c r="J221" s="13"/>
    </row>
    <row r="222" spans="1:10" x14ac:dyDescent="0.45">
      <c r="A222" s="17"/>
      <c r="B222" s="13"/>
      <c r="C222" s="13"/>
      <c r="D222" s="13"/>
      <c r="E222" s="13"/>
      <c r="F222" s="21"/>
      <c r="G222" s="21"/>
      <c r="H222" s="18"/>
      <c r="I222" s="18"/>
      <c r="J222" s="13"/>
    </row>
    <row r="223" spans="1:10" x14ac:dyDescent="0.45">
      <c r="A223" s="17"/>
      <c r="B223" s="13"/>
      <c r="C223" s="13"/>
      <c r="D223" s="13"/>
      <c r="E223" s="13"/>
      <c r="F223" s="21"/>
      <c r="G223" s="21"/>
      <c r="H223" s="18"/>
      <c r="I223" s="18"/>
      <c r="J223" s="13"/>
    </row>
    <row r="224" spans="1:10" x14ac:dyDescent="0.45">
      <c r="A224" s="17"/>
      <c r="B224" s="13"/>
      <c r="C224" s="13"/>
      <c r="D224" s="13"/>
      <c r="E224" s="13"/>
      <c r="F224" s="21"/>
      <c r="G224" s="21"/>
      <c r="H224" s="18"/>
      <c r="I224" s="18"/>
      <c r="J224" s="13"/>
    </row>
    <row r="225" spans="1:10" x14ac:dyDescent="0.45">
      <c r="A225" s="17"/>
      <c r="B225" s="13"/>
      <c r="C225" s="13"/>
      <c r="D225" s="13"/>
      <c r="E225" s="13"/>
      <c r="F225" s="21"/>
      <c r="G225" s="21"/>
      <c r="H225" s="18"/>
      <c r="I225" s="18"/>
      <c r="J225" s="13"/>
    </row>
    <row r="226" spans="1:10" x14ac:dyDescent="0.45">
      <c r="A226" s="17"/>
      <c r="B226" s="13"/>
      <c r="C226" s="13"/>
      <c r="D226" s="13"/>
      <c r="E226" s="13"/>
      <c r="F226" s="21"/>
      <c r="G226" s="21"/>
      <c r="H226" s="18"/>
      <c r="I226" s="18"/>
      <c r="J226" s="13"/>
    </row>
    <row r="227" spans="1:10" x14ac:dyDescent="0.45">
      <c r="A227" s="17"/>
      <c r="B227" s="13"/>
      <c r="C227" s="13"/>
      <c r="D227" s="13"/>
      <c r="E227" s="13"/>
      <c r="F227" s="21"/>
      <c r="G227" s="21"/>
      <c r="H227" s="18"/>
      <c r="I227" s="18"/>
      <c r="J227" s="13"/>
    </row>
    <row r="228" spans="1:10" x14ac:dyDescent="0.45">
      <c r="A228" s="17"/>
      <c r="B228" s="13"/>
      <c r="C228" s="13"/>
      <c r="D228" s="13"/>
      <c r="E228" s="13"/>
      <c r="F228" s="21"/>
      <c r="G228" s="21"/>
      <c r="H228" s="18"/>
      <c r="I228" s="18"/>
      <c r="J228" s="13"/>
    </row>
    <row r="229" spans="1:10" x14ac:dyDescent="0.45">
      <c r="A229" s="17"/>
      <c r="B229" s="13"/>
      <c r="C229" s="13"/>
      <c r="D229" s="13"/>
      <c r="E229" s="13"/>
      <c r="F229" s="21"/>
      <c r="G229" s="21"/>
      <c r="H229" s="18"/>
      <c r="I229" s="18"/>
      <c r="J229" s="13"/>
    </row>
    <row r="230" spans="1:10" x14ac:dyDescent="0.45">
      <c r="A230" s="17"/>
      <c r="B230" s="13"/>
      <c r="C230" s="13"/>
      <c r="D230" s="13"/>
      <c r="E230" s="13"/>
      <c r="F230" s="21"/>
      <c r="G230" s="21"/>
      <c r="H230" s="18"/>
      <c r="I230" s="18"/>
      <c r="J230" s="13"/>
    </row>
    <row r="231" spans="1:10" x14ac:dyDescent="0.45">
      <c r="A231" s="17"/>
      <c r="B231" s="13"/>
      <c r="C231" s="13"/>
      <c r="D231" s="13"/>
      <c r="E231" s="13"/>
      <c r="F231" s="21"/>
      <c r="G231" s="21"/>
      <c r="H231" s="18"/>
      <c r="I231" s="18"/>
      <c r="J231" s="13"/>
    </row>
    <row r="232" spans="1:10" x14ac:dyDescent="0.45">
      <c r="A232" s="17"/>
      <c r="B232" s="13"/>
      <c r="C232" s="13"/>
      <c r="D232" s="13"/>
      <c r="E232" s="13"/>
      <c r="F232" s="21"/>
      <c r="G232" s="21"/>
      <c r="H232" s="18"/>
      <c r="I232" s="18"/>
      <c r="J232" s="13"/>
    </row>
    <row r="233" spans="1:10" x14ac:dyDescent="0.45">
      <c r="A233" s="17"/>
      <c r="B233" s="13"/>
      <c r="C233" s="13"/>
      <c r="D233" s="13"/>
      <c r="E233" s="13"/>
      <c r="F233" s="21"/>
      <c r="G233" s="21"/>
      <c r="H233" s="18"/>
      <c r="I233" s="18"/>
      <c r="J233" s="13"/>
    </row>
    <row r="234" spans="1:10" x14ac:dyDescent="0.45">
      <c r="A234" s="17"/>
      <c r="B234" s="13"/>
      <c r="C234" s="13"/>
      <c r="D234" s="13"/>
      <c r="E234" s="13"/>
      <c r="F234" s="21"/>
      <c r="G234" s="21"/>
      <c r="H234" s="18"/>
      <c r="I234" s="18"/>
      <c r="J234" s="13"/>
    </row>
    <row r="235" spans="1:10" x14ac:dyDescent="0.45">
      <c r="A235" s="17"/>
      <c r="B235" s="13"/>
      <c r="C235" s="13"/>
      <c r="D235" s="13"/>
      <c r="E235" s="13"/>
      <c r="F235" s="21"/>
      <c r="G235" s="21"/>
      <c r="H235" s="18"/>
      <c r="I235" s="18"/>
      <c r="J235" s="13"/>
    </row>
    <row r="236" spans="1:10" x14ac:dyDescent="0.45">
      <c r="A236" s="17"/>
      <c r="B236" s="13"/>
      <c r="C236" s="13"/>
      <c r="D236" s="13"/>
      <c r="E236" s="13"/>
      <c r="F236" s="21"/>
      <c r="G236" s="21"/>
      <c r="H236" s="18"/>
      <c r="I236" s="18"/>
      <c r="J236" s="13"/>
    </row>
    <row r="237" spans="1:10" x14ac:dyDescent="0.45">
      <c r="A237" s="17"/>
      <c r="B237" s="13"/>
      <c r="C237" s="13"/>
      <c r="D237" s="13"/>
      <c r="E237" s="13"/>
      <c r="F237" s="21"/>
      <c r="G237" s="21"/>
      <c r="H237" s="18"/>
      <c r="I237" s="18"/>
      <c r="J237" s="13"/>
    </row>
    <row r="238" spans="1:10" x14ac:dyDescent="0.45">
      <c r="F238" s="6"/>
      <c r="G238" s="6"/>
      <c r="H238" s="6"/>
      <c r="I238" s="6"/>
    </row>
    <row r="239" spans="1:10" x14ac:dyDescent="0.45">
      <c r="F239" s="6"/>
      <c r="G239" s="6"/>
      <c r="H239" s="6"/>
      <c r="I239" s="6"/>
    </row>
    <row r="240" spans="1:10" x14ac:dyDescent="0.45">
      <c r="F240" s="6"/>
      <c r="G240" s="6"/>
      <c r="H240" s="6"/>
      <c r="I240" s="6"/>
    </row>
    <row r="241" spans="6:9" x14ac:dyDescent="0.45">
      <c r="F241" s="6"/>
      <c r="G241" s="6"/>
      <c r="H241" s="6"/>
      <c r="I241" s="6"/>
    </row>
    <row r="242" spans="6:9" x14ac:dyDescent="0.45">
      <c r="F242" s="6"/>
      <c r="G242" s="6"/>
      <c r="H242" s="6"/>
      <c r="I242" s="6"/>
    </row>
    <row r="243" spans="6:9" x14ac:dyDescent="0.45">
      <c r="F243" s="6"/>
      <c r="G243" s="6"/>
      <c r="H243" s="6"/>
      <c r="I243" s="6"/>
    </row>
    <row r="244" spans="6:9" x14ac:dyDescent="0.45">
      <c r="F244" s="6"/>
      <c r="G244" s="6"/>
      <c r="H244" s="6"/>
      <c r="I244" s="6"/>
    </row>
    <row r="245" spans="6:9" x14ac:dyDescent="0.45">
      <c r="F245" s="6"/>
      <c r="G245" s="6"/>
      <c r="H245" s="6"/>
      <c r="I245" s="6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9B44-AFB6-4F37-8589-3B19EDA04D0F}">
  <dimension ref="A1:L250"/>
  <sheetViews>
    <sheetView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 x14ac:dyDescent="0.35"/>
  <cols>
    <col min="1" max="12" width="12.59765625" style="2" customWidth="1"/>
    <col min="13" max="254" width="9.06640625" style="2"/>
    <col min="255" max="255" width="13.73046875" style="2" customWidth="1"/>
    <col min="256" max="256" width="15.3984375" style="2" customWidth="1"/>
    <col min="257" max="257" width="13.1328125" style="2" customWidth="1"/>
    <col min="258" max="258" width="12.73046875" style="2" customWidth="1"/>
    <col min="259" max="259" width="12.1328125" style="2" customWidth="1"/>
    <col min="260" max="260" width="11.3984375" style="2" customWidth="1"/>
    <col min="261" max="261" width="12.3984375" style="2" customWidth="1"/>
    <col min="262" max="262" width="11" style="2" customWidth="1"/>
    <col min="263" max="263" width="14.265625" style="2" customWidth="1"/>
    <col min="264" max="264" width="13.265625" style="2" customWidth="1"/>
    <col min="265" max="265" width="9.06640625" style="2"/>
    <col min="266" max="266" width="10.59765625" style="2" customWidth="1"/>
    <col min="267" max="267" width="11" style="2" customWidth="1"/>
    <col min="268" max="268" width="12.1328125" style="2" customWidth="1"/>
    <col min="269" max="510" width="9.06640625" style="2"/>
    <col min="511" max="511" width="13.73046875" style="2" customWidth="1"/>
    <col min="512" max="512" width="15.3984375" style="2" customWidth="1"/>
    <col min="513" max="513" width="13.1328125" style="2" customWidth="1"/>
    <col min="514" max="514" width="12.73046875" style="2" customWidth="1"/>
    <col min="515" max="515" width="12.1328125" style="2" customWidth="1"/>
    <col min="516" max="516" width="11.3984375" style="2" customWidth="1"/>
    <col min="517" max="517" width="12.3984375" style="2" customWidth="1"/>
    <col min="518" max="518" width="11" style="2" customWidth="1"/>
    <col min="519" max="519" width="14.265625" style="2" customWidth="1"/>
    <col min="520" max="520" width="13.265625" style="2" customWidth="1"/>
    <col min="521" max="521" width="9.06640625" style="2"/>
    <col min="522" max="522" width="10.59765625" style="2" customWidth="1"/>
    <col min="523" max="523" width="11" style="2" customWidth="1"/>
    <col min="524" max="524" width="12.1328125" style="2" customWidth="1"/>
    <col min="525" max="766" width="9.06640625" style="2"/>
    <col min="767" max="767" width="13.73046875" style="2" customWidth="1"/>
    <col min="768" max="768" width="15.3984375" style="2" customWidth="1"/>
    <col min="769" max="769" width="13.1328125" style="2" customWidth="1"/>
    <col min="770" max="770" width="12.73046875" style="2" customWidth="1"/>
    <col min="771" max="771" width="12.1328125" style="2" customWidth="1"/>
    <col min="772" max="772" width="11.3984375" style="2" customWidth="1"/>
    <col min="773" max="773" width="12.3984375" style="2" customWidth="1"/>
    <col min="774" max="774" width="11" style="2" customWidth="1"/>
    <col min="775" max="775" width="14.265625" style="2" customWidth="1"/>
    <col min="776" max="776" width="13.265625" style="2" customWidth="1"/>
    <col min="777" max="777" width="9.06640625" style="2"/>
    <col min="778" max="778" width="10.59765625" style="2" customWidth="1"/>
    <col min="779" max="779" width="11" style="2" customWidth="1"/>
    <col min="780" max="780" width="12.1328125" style="2" customWidth="1"/>
    <col min="781" max="1022" width="9.06640625" style="2"/>
    <col min="1023" max="1023" width="13.73046875" style="2" customWidth="1"/>
    <col min="1024" max="1024" width="15.3984375" style="2" customWidth="1"/>
    <col min="1025" max="1025" width="13.1328125" style="2" customWidth="1"/>
    <col min="1026" max="1026" width="12.73046875" style="2" customWidth="1"/>
    <col min="1027" max="1027" width="12.1328125" style="2" customWidth="1"/>
    <col min="1028" max="1028" width="11.3984375" style="2" customWidth="1"/>
    <col min="1029" max="1029" width="12.3984375" style="2" customWidth="1"/>
    <col min="1030" max="1030" width="11" style="2" customWidth="1"/>
    <col min="1031" max="1031" width="14.265625" style="2" customWidth="1"/>
    <col min="1032" max="1032" width="13.265625" style="2" customWidth="1"/>
    <col min="1033" max="1033" width="9.06640625" style="2"/>
    <col min="1034" max="1034" width="10.59765625" style="2" customWidth="1"/>
    <col min="1035" max="1035" width="11" style="2" customWidth="1"/>
    <col min="1036" max="1036" width="12.1328125" style="2" customWidth="1"/>
    <col min="1037" max="1278" width="9.06640625" style="2"/>
    <col min="1279" max="1279" width="13.73046875" style="2" customWidth="1"/>
    <col min="1280" max="1280" width="15.3984375" style="2" customWidth="1"/>
    <col min="1281" max="1281" width="13.1328125" style="2" customWidth="1"/>
    <col min="1282" max="1282" width="12.73046875" style="2" customWidth="1"/>
    <col min="1283" max="1283" width="12.1328125" style="2" customWidth="1"/>
    <col min="1284" max="1284" width="11.3984375" style="2" customWidth="1"/>
    <col min="1285" max="1285" width="12.3984375" style="2" customWidth="1"/>
    <col min="1286" max="1286" width="11" style="2" customWidth="1"/>
    <col min="1287" max="1287" width="14.265625" style="2" customWidth="1"/>
    <col min="1288" max="1288" width="13.265625" style="2" customWidth="1"/>
    <col min="1289" max="1289" width="9.06640625" style="2"/>
    <col min="1290" max="1290" width="10.59765625" style="2" customWidth="1"/>
    <col min="1291" max="1291" width="11" style="2" customWidth="1"/>
    <col min="1292" max="1292" width="12.1328125" style="2" customWidth="1"/>
    <col min="1293" max="1534" width="9.06640625" style="2"/>
    <col min="1535" max="1535" width="13.73046875" style="2" customWidth="1"/>
    <col min="1536" max="1536" width="15.3984375" style="2" customWidth="1"/>
    <col min="1537" max="1537" width="13.1328125" style="2" customWidth="1"/>
    <col min="1538" max="1538" width="12.73046875" style="2" customWidth="1"/>
    <col min="1539" max="1539" width="12.1328125" style="2" customWidth="1"/>
    <col min="1540" max="1540" width="11.3984375" style="2" customWidth="1"/>
    <col min="1541" max="1541" width="12.3984375" style="2" customWidth="1"/>
    <col min="1542" max="1542" width="11" style="2" customWidth="1"/>
    <col min="1543" max="1543" width="14.265625" style="2" customWidth="1"/>
    <col min="1544" max="1544" width="13.265625" style="2" customWidth="1"/>
    <col min="1545" max="1545" width="9.06640625" style="2"/>
    <col min="1546" max="1546" width="10.59765625" style="2" customWidth="1"/>
    <col min="1547" max="1547" width="11" style="2" customWidth="1"/>
    <col min="1548" max="1548" width="12.1328125" style="2" customWidth="1"/>
    <col min="1549" max="1790" width="9.06640625" style="2"/>
    <col min="1791" max="1791" width="13.73046875" style="2" customWidth="1"/>
    <col min="1792" max="1792" width="15.3984375" style="2" customWidth="1"/>
    <col min="1793" max="1793" width="13.1328125" style="2" customWidth="1"/>
    <col min="1794" max="1794" width="12.73046875" style="2" customWidth="1"/>
    <col min="1795" max="1795" width="12.1328125" style="2" customWidth="1"/>
    <col min="1796" max="1796" width="11.3984375" style="2" customWidth="1"/>
    <col min="1797" max="1797" width="12.3984375" style="2" customWidth="1"/>
    <col min="1798" max="1798" width="11" style="2" customWidth="1"/>
    <col min="1799" max="1799" width="14.265625" style="2" customWidth="1"/>
    <col min="1800" max="1800" width="13.265625" style="2" customWidth="1"/>
    <col min="1801" max="1801" width="9.06640625" style="2"/>
    <col min="1802" max="1802" width="10.59765625" style="2" customWidth="1"/>
    <col min="1803" max="1803" width="11" style="2" customWidth="1"/>
    <col min="1804" max="1804" width="12.1328125" style="2" customWidth="1"/>
    <col min="1805" max="2046" width="9.06640625" style="2"/>
    <col min="2047" max="2047" width="13.73046875" style="2" customWidth="1"/>
    <col min="2048" max="2048" width="15.3984375" style="2" customWidth="1"/>
    <col min="2049" max="2049" width="13.1328125" style="2" customWidth="1"/>
    <col min="2050" max="2050" width="12.73046875" style="2" customWidth="1"/>
    <col min="2051" max="2051" width="12.1328125" style="2" customWidth="1"/>
    <col min="2052" max="2052" width="11.3984375" style="2" customWidth="1"/>
    <col min="2053" max="2053" width="12.3984375" style="2" customWidth="1"/>
    <col min="2054" max="2054" width="11" style="2" customWidth="1"/>
    <col min="2055" max="2055" width="14.265625" style="2" customWidth="1"/>
    <col min="2056" max="2056" width="13.265625" style="2" customWidth="1"/>
    <col min="2057" max="2057" width="9.06640625" style="2"/>
    <col min="2058" max="2058" width="10.59765625" style="2" customWidth="1"/>
    <col min="2059" max="2059" width="11" style="2" customWidth="1"/>
    <col min="2060" max="2060" width="12.1328125" style="2" customWidth="1"/>
    <col min="2061" max="2302" width="9.06640625" style="2"/>
    <col min="2303" max="2303" width="13.73046875" style="2" customWidth="1"/>
    <col min="2304" max="2304" width="15.3984375" style="2" customWidth="1"/>
    <col min="2305" max="2305" width="13.1328125" style="2" customWidth="1"/>
    <col min="2306" max="2306" width="12.73046875" style="2" customWidth="1"/>
    <col min="2307" max="2307" width="12.1328125" style="2" customWidth="1"/>
    <col min="2308" max="2308" width="11.3984375" style="2" customWidth="1"/>
    <col min="2309" max="2309" width="12.3984375" style="2" customWidth="1"/>
    <col min="2310" max="2310" width="11" style="2" customWidth="1"/>
    <col min="2311" max="2311" width="14.265625" style="2" customWidth="1"/>
    <col min="2312" max="2312" width="13.265625" style="2" customWidth="1"/>
    <col min="2313" max="2313" width="9.06640625" style="2"/>
    <col min="2314" max="2314" width="10.59765625" style="2" customWidth="1"/>
    <col min="2315" max="2315" width="11" style="2" customWidth="1"/>
    <col min="2316" max="2316" width="12.1328125" style="2" customWidth="1"/>
    <col min="2317" max="2558" width="9.06640625" style="2"/>
    <col min="2559" max="2559" width="13.73046875" style="2" customWidth="1"/>
    <col min="2560" max="2560" width="15.3984375" style="2" customWidth="1"/>
    <col min="2561" max="2561" width="13.1328125" style="2" customWidth="1"/>
    <col min="2562" max="2562" width="12.73046875" style="2" customWidth="1"/>
    <col min="2563" max="2563" width="12.1328125" style="2" customWidth="1"/>
    <col min="2564" max="2564" width="11.3984375" style="2" customWidth="1"/>
    <col min="2565" max="2565" width="12.3984375" style="2" customWidth="1"/>
    <col min="2566" max="2566" width="11" style="2" customWidth="1"/>
    <col min="2567" max="2567" width="14.265625" style="2" customWidth="1"/>
    <col min="2568" max="2568" width="13.265625" style="2" customWidth="1"/>
    <col min="2569" max="2569" width="9.06640625" style="2"/>
    <col min="2570" max="2570" width="10.59765625" style="2" customWidth="1"/>
    <col min="2571" max="2571" width="11" style="2" customWidth="1"/>
    <col min="2572" max="2572" width="12.1328125" style="2" customWidth="1"/>
    <col min="2573" max="2814" width="9.06640625" style="2"/>
    <col min="2815" max="2815" width="13.73046875" style="2" customWidth="1"/>
    <col min="2816" max="2816" width="15.3984375" style="2" customWidth="1"/>
    <col min="2817" max="2817" width="13.1328125" style="2" customWidth="1"/>
    <col min="2818" max="2818" width="12.73046875" style="2" customWidth="1"/>
    <col min="2819" max="2819" width="12.1328125" style="2" customWidth="1"/>
    <col min="2820" max="2820" width="11.3984375" style="2" customWidth="1"/>
    <col min="2821" max="2821" width="12.3984375" style="2" customWidth="1"/>
    <col min="2822" max="2822" width="11" style="2" customWidth="1"/>
    <col min="2823" max="2823" width="14.265625" style="2" customWidth="1"/>
    <col min="2824" max="2824" width="13.265625" style="2" customWidth="1"/>
    <col min="2825" max="2825" width="9.06640625" style="2"/>
    <col min="2826" max="2826" width="10.59765625" style="2" customWidth="1"/>
    <col min="2827" max="2827" width="11" style="2" customWidth="1"/>
    <col min="2828" max="2828" width="12.1328125" style="2" customWidth="1"/>
    <col min="2829" max="3070" width="9.06640625" style="2"/>
    <col min="3071" max="3071" width="13.73046875" style="2" customWidth="1"/>
    <col min="3072" max="3072" width="15.3984375" style="2" customWidth="1"/>
    <col min="3073" max="3073" width="13.1328125" style="2" customWidth="1"/>
    <col min="3074" max="3074" width="12.73046875" style="2" customWidth="1"/>
    <col min="3075" max="3075" width="12.1328125" style="2" customWidth="1"/>
    <col min="3076" max="3076" width="11.3984375" style="2" customWidth="1"/>
    <col min="3077" max="3077" width="12.3984375" style="2" customWidth="1"/>
    <col min="3078" max="3078" width="11" style="2" customWidth="1"/>
    <col min="3079" max="3079" width="14.265625" style="2" customWidth="1"/>
    <col min="3080" max="3080" width="13.265625" style="2" customWidth="1"/>
    <col min="3081" max="3081" width="9.06640625" style="2"/>
    <col min="3082" max="3082" width="10.59765625" style="2" customWidth="1"/>
    <col min="3083" max="3083" width="11" style="2" customWidth="1"/>
    <col min="3084" max="3084" width="12.1328125" style="2" customWidth="1"/>
    <col min="3085" max="3326" width="9.06640625" style="2"/>
    <col min="3327" max="3327" width="13.73046875" style="2" customWidth="1"/>
    <col min="3328" max="3328" width="15.3984375" style="2" customWidth="1"/>
    <col min="3329" max="3329" width="13.1328125" style="2" customWidth="1"/>
    <col min="3330" max="3330" width="12.73046875" style="2" customWidth="1"/>
    <col min="3331" max="3331" width="12.1328125" style="2" customWidth="1"/>
    <col min="3332" max="3332" width="11.3984375" style="2" customWidth="1"/>
    <col min="3333" max="3333" width="12.3984375" style="2" customWidth="1"/>
    <col min="3334" max="3334" width="11" style="2" customWidth="1"/>
    <col min="3335" max="3335" width="14.265625" style="2" customWidth="1"/>
    <col min="3336" max="3336" width="13.265625" style="2" customWidth="1"/>
    <col min="3337" max="3337" width="9.06640625" style="2"/>
    <col min="3338" max="3338" width="10.59765625" style="2" customWidth="1"/>
    <col min="3339" max="3339" width="11" style="2" customWidth="1"/>
    <col min="3340" max="3340" width="12.1328125" style="2" customWidth="1"/>
    <col min="3341" max="3582" width="9.06640625" style="2"/>
    <col min="3583" max="3583" width="13.73046875" style="2" customWidth="1"/>
    <col min="3584" max="3584" width="15.3984375" style="2" customWidth="1"/>
    <col min="3585" max="3585" width="13.1328125" style="2" customWidth="1"/>
    <col min="3586" max="3586" width="12.73046875" style="2" customWidth="1"/>
    <col min="3587" max="3587" width="12.1328125" style="2" customWidth="1"/>
    <col min="3588" max="3588" width="11.3984375" style="2" customWidth="1"/>
    <col min="3589" max="3589" width="12.3984375" style="2" customWidth="1"/>
    <col min="3590" max="3590" width="11" style="2" customWidth="1"/>
    <col min="3591" max="3591" width="14.265625" style="2" customWidth="1"/>
    <col min="3592" max="3592" width="13.265625" style="2" customWidth="1"/>
    <col min="3593" max="3593" width="9.06640625" style="2"/>
    <col min="3594" max="3594" width="10.59765625" style="2" customWidth="1"/>
    <col min="3595" max="3595" width="11" style="2" customWidth="1"/>
    <col min="3596" max="3596" width="12.1328125" style="2" customWidth="1"/>
    <col min="3597" max="3838" width="9.06640625" style="2"/>
    <col min="3839" max="3839" width="13.73046875" style="2" customWidth="1"/>
    <col min="3840" max="3840" width="15.3984375" style="2" customWidth="1"/>
    <col min="3841" max="3841" width="13.1328125" style="2" customWidth="1"/>
    <col min="3842" max="3842" width="12.73046875" style="2" customWidth="1"/>
    <col min="3843" max="3843" width="12.1328125" style="2" customWidth="1"/>
    <col min="3844" max="3844" width="11.3984375" style="2" customWidth="1"/>
    <col min="3845" max="3845" width="12.3984375" style="2" customWidth="1"/>
    <col min="3846" max="3846" width="11" style="2" customWidth="1"/>
    <col min="3847" max="3847" width="14.265625" style="2" customWidth="1"/>
    <col min="3848" max="3848" width="13.265625" style="2" customWidth="1"/>
    <col min="3849" max="3849" width="9.06640625" style="2"/>
    <col min="3850" max="3850" width="10.59765625" style="2" customWidth="1"/>
    <col min="3851" max="3851" width="11" style="2" customWidth="1"/>
    <col min="3852" max="3852" width="12.1328125" style="2" customWidth="1"/>
    <col min="3853" max="4094" width="9.06640625" style="2"/>
    <col min="4095" max="4095" width="13.73046875" style="2" customWidth="1"/>
    <col min="4096" max="4096" width="15.3984375" style="2" customWidth="1"/>
    <col min="4097" max="4097" width="13.1328125" style="2" customWidth="1"/>
    <col min="4098" max="4098" width="12.73046875" style="2" customWidth="1"/>
    <col min="4099" max="4099" width="12.1328125" style="2" customWidth="1"/>
    <col min="4100" max="4100" width="11.3984375" style="2" customWidth="1"/>
    <col min="4101" max="4101" width="12.3984375" style="2" customWidth="1"/>
    <col min="4102" max="4102" width="11" style="2" customWidth="1"/>
    <col min="4103" max="4103" width="14.265625" style="2" customWidth="1"/>
    <col min="4104" max="4104" width="13.265625" style="2" customWidth="1"/>
    <col min="4105" max="4105" width="9.06640625" style="2"/>
    <col min="4106" max="4106" width="10.59765625" style="2" customWidth="1"/>
    <col min="4107" max="4107" width="11" style="2" customWidth="1"/>
    <col min="4108" max="4108" width="12.1328125" style="2" customWidth="1"/>
    <col min="4109" max="4350" width="9.06640625" style="2"/>
    <col min="4351" max="4351" width="13.73046875" style="2" customWidth="1"/>
    <col min="4352" max="4352" width="15.3984375" style="2" customWidth="1"/>
    <col min="4353" max="4353" width="13.1328125" style="2" customWidth="1"/>
    <col min="4354" max="4354" width="12.73046875" style="2" customWidth="1"/>
    <col min="4355" max="4355" width="12.1328125" style="2" customWidth="1"/>
    <col min="4356" max="4356" width="11.3984375" style="2" customWidth="1"/>
    <col min="4357" max="4357" width="12.3984375" style="2" customWidth="1"/>
    <col min="4358" max="4358" width="11" style="2" customWidth="1"/>
    <col min="4359" max="4359" width="14.265625" style="2" customWidth="1"/>
    <col min="4360" max="4360" width="13.265625" style="2" customWidth="1"/>
    <col min="4361" max="4361" width="9.06640625" style="2"/>
    <col min="4362" max="4362" width="10.59765625" style="2" customWidth="1"/>
    <col min="4363" max="4363" width="11" style="2" customWidth="1"/>
    <col min="4364" max="4364" width="12.1328125" style="2" customWidth="1"/>
    <col min="4365" max="4606" width="9.06640625" style="2"/>
    <col min="4607" max="4607" width="13.73046875" style="2" customWidth="1"/>
    <col min="4608" max="4608" width="15.3984375" style="2" customWidth="1"/>
    <col min="4609" max="4609" width="13.1328125" style="2" customWidth="1"/>
    <col min="4610" max="4610" width="12.73046875" style="2" customWidth="1"/>
    <col min="4611" max="4611" width="12.1328125" style="2" customWidth="1"/>
    <col min="4612" max="4612" width="11.3984375" style="2" customWidth="1"/>
    <col min="4613" max="4613" width="12.3984375" style="2" customWidth="1"/>
    <col min="4614" max="4614" width="11" style="2" customWidth="1"/>
    <col min="4615" max="4615" width="14.265625" style="2" customWidth="1"/>
    <col min="4616" max="4616" width="13.265625" style="2" customWidth="1"/>
    <col min="4617" max="4617" width="9.06640625" style="2"/>
    <col min="4618" max="4618" width="10.59765625" style="2" customWidth="1"/>
    <col min="4619" max="4619" width="11" style="2" customWidth="1"/>
    <col min="4620" max="4620" width="12.1328125" style="2" customWidth="1"/>
    <col min="4621" max="4862" width="9.06640625" style="2"/>
    <col min="4863" max="4863" width="13.73046875" style="2" customWidth="1"/>
    <col min="4864" max="4864" width="15.3984375" style="2" customWidth="1"/>
    <col min="4865" max="4865" width="13.1328125" style="2" customWidth="1"/>
    <col min="4866" max="4866" width="12.73046875" style="2" customWidth="1"/>
    <col min="4867" max="4867" width="12.1328125" style="2" customWidth="1"/>
    <col min="4868" max="4868" width="11.3984375" style="2" customWidth="1"/>
    <col min="4869" max="4869" width="12.3984375" style="2" customWidth="1"/>
    <col min="4870" max="4870" width="11" style="2" customWidth="1"/>
    <col min="4871" max="4871" width="14.265625" style="2" customWidth="1"/>
    <col min="4872" max="4872" width="13.265625" style="2" customWidth="1"/>
    <col min="4873" max="4873" width="9.06640625" style="2"/>
    <col min="4874" max="4874" width="10.59765625" style="2" customWidth="1"/>
    <col min="4875" max="4875" width="11" style="2" customWidth="1"/>
    <col min="4876" max="4876" width="12.1328125" style="2" customWidth="1"/>
    <col min="4877" max="5118" width="9.06640625" style="2"/>
    <col min="5119" max="5119" width="13.73046875" style="2" customWidth="1"/>
    <col min="5120" max="5120" width="15.3984375" style="2" customWidth="1"/>
    <col min="5121" max="5121" width="13.1328125" style="2" customWidth="1"/>
    <col min="5122" max="5122" width="12.73046875" style="2" customWidth="1"/>
    <col min="5123" max="5123" width="12.1328125" style="2" customWidth="1"/>
    <col min="5124" max="5124" width="11.3984375" style="2" customWidth="1"/>
    <col min="5125" max="5125" width="12.3984375" style="2" customWidth="1"/>
    <col min="5126" max="5126" width="11" style="2" customWidth="1"/>
    <col min="5127" max="5127" width="14.265625" style="2" customWidth="1"/>
    <col min="5128" max="5128" width="13.265625" style="2" customWidth="1"/>
    <col min="5129" max="5129" width="9.06640625" style="2"/>
    <col min="5130" max="5130" width="10.59765625" style="2" customWidth="1"/>
    <col min="5131" max="5131" width="11" style="2" customWidth="1"/>
    <col min="5132" max="5132" width="12.1328125" style="2" customWidth="1"/>
    <col min="5133" max="5374" width="9.06640625" style="2"/>
    <col min="5375" max="5375" width="13.73046875" style="2" customWidth="1"/>
    <col min="5376" max="5376" width="15.3984375" style="2" customWidth="1"/>
    <col min="5377" max="5377" width="13.1328125" style="2" customWidth="1"/>
    <col min="5378" max="5378" width="12.73046875" style="2" customWidth="1"/>
    <col min="5379" max="5379" width="12.1328125" style="2" customWidth="1"/>
    <col min="5380" max="5380" width="11.3984375" style="2" customWidth="1"/>
    <col min="5381" max="5381" width="12.3984375" style="2" customWidth="1"/>
    <col min="5382" max="5382" width="11" style="2" customWidth="1"/>
    <col min="5383" max="5383" width="14.265625" style="2" customWidth="1"/>
    <col min="5384" max="5384" width="13.265625" style="2" customWidth="1"/>
    <col min="5385" max="5385" width="9.06640625" style="2"/>
    <col min="5386" max="5386" width="10.59765625" style="2" customWidth="1"/>
    <col min="5387" max="5387" width="11" style="2" customWidth="1"/>
    <col min="5388" max="5388" width="12.1328125" style="2" customWidth="1"/>
    <col min="5389" max="5630" width="9.06640625" style="2"/>
    <col min="5631" max="5631" width="13.73046875" style="2" customWidth="1"/>
    <col min="5632" max="5632" width="15.3984375" style="2" customWidth="1"/>
    <col min="5633" max="5633" width="13.1328125" style="2" customWidth="1"/>
    <col min="5634" max="5634" width="12.73046875" style="2" customWidth="1"/>
    <col min="5635" max="5635" width="12.1328125" style="2" customWidth="1"/>
    <col min="5636" max="5636" width="11.3984375" style="2" customWidth="1"/>
    <col min="5637" max="5637" width="12.3984375" style="2" customWidth="1"/>
    <col min="5638" max="5638" width="11" style="2" customWidth="1"/>
    <col min="5639" max="5639" width="14.265625" style="2" customWidth="1"/>
    <col min="5640" max="5640" width="13.265625" style="2" customWidth="1"/>
    <col min="5641" max="5641" width="9.06640625" style="2"/>
    <col min="5642" max="5642" width="10.59765625" style="2" customWidth="1"/>
    <col min="5643" max="5643" width="11" style="2" customWidth="1"/>
    <col min="5644" max="5644" width="12.1328125" style="2" customWidth="1"/>
    <col min="5645" max="5886" width="9.06640625" style="2"/>
    <col min="5887" max="5887" width="13.73046875" style="2" customWidth="1"/>
    <col min="5888" max="5888" width="15.3984375" style="2" customWidth="1"/>
    <col min="5889" max="5889" width="13.1328125" style="2" customWidth="1"/>
    <col min="5890" max="5890" width="12.73046875" style="2" customWidth="1"/>
    <col min="5891" max="5891" width="12.1328125" style="2" customWidth="1"/>
    <col min="5892" max="5892" width="11.3984375" style="2" customWidth="1"/>
    <col min="5893" max="5893" width="12.3984375" style="2" customWidth="1"/>
    <col min="5894" max="5894" width="11" style="2" customWidth="1"/>
    <col min="5895" max="5895" width="14.265625" style="2" customWidth="1"/>
    <col min="5896" max="5896" width="13.265625" style="2" customWidth="1"/>
    <col min="5897" max="5897" width="9.06640625" style="2"/>
    <col min="5898" max="5898" width="10.59765625" style="2" customWidth="1"/>
    <col min="5899" max="5899" width="11" style="2" customWidth="1"/>
    <col min="5900" max="5900" width="12.1328125" style="2" customWidth="1"/>
    <col min="5901" max="6142" width="9.06640625" style="2"/>
    <col min="6143" max="6143" width="13.73046875" style="2" customWidth="1"/>
    <col min="6144" max="6144" width="15.3984375" style="2" customWidth="1"/>
    <col min="6145" max="6145" width="13.1328125" style="2" customWidth="1"/>
    <col min="6146" max="6146" width="12.73046875" style="2" customWidth="1"/>
    <col min="6147" max="6147" width="12.1328125" style="2" customWidth="1"/>
    <col min="6148" max="6148" width="11.3984375" style="2" customWidth="1"/>
    <col min="6149" max="6149" width="12.3984375" style="2" customWidth="1"/>
    <col min="6150" max="6150" width="11" style="2" customWidth="1"/>
    <col min="6151" max="6151" width="14.265625" style="2" customWidth="1"/>
    <col min="6152" max="6152" width="13.265625" style="2" customWidth="1"/>
    <col min="6153" max="6153" width="9.06640625" style="2"/>
    <col min="6154" max="6154" width="10.59765625" style="2" customWidth="1"/>
    <col min="6155" max="6155" width="11" style="2" customWidth="1"/>
    <col min="6156" max="6156" width="12.1328125" style="2" customWidth="1"/>
    <col min="6157" max="6398" width="9.06640625" style="2"/>
    <col min="6399" max="6399" width="13.73046875" style="2" customWidth="1"/>
    <col min="6400" max="6400" width="15.3984375" style="2" customWidth="1"/>
    <col min="6401" max="6401" width="13.1328125" style="2" customWidth="1"/>
    <col min="6402" max="6402" width="12.73046875" style="2" customWidth="1"/>
    <col min="6403" max="6403" width="12.1328125" style="2" customWidth="1"/>
    <col min="6404" max="6404" width="11.3984375" style="2" customWidth="1"/>
    <col min="6405" max="6405" width="12.3984375" style="2" customWidth="1"/>
    <col min="6406" max="6406" width="11" style="2" customWidth="1"/>
    <col min="6407" max="6407" width="14.265625" style="2" customWidth="1"/>
    <col min="6408" max="6408" width="13.265625" style="2" customWidth="1"/>
    <col min="6409" max="6409" width="9.06640625" style="2"/>
    <col min="6410" max="6410" width="10.59765625" style="2" customWidth="1"/>
    <col min="6411" max="6411" width="11" style="2" customWidth="1"/>
    <col min="6412" max="6412" width="12.1328125" style="2" customWidth="1"/>
    <col min="6413" max="6654" width="9.06640625" style="2"/>
    <col min="6655" max="6655" width="13.73046875" style="2" customWidth="1"/>
    <col min="6656" max="6656" width="15.3984375" style="2" customWidth="1"/>
    <col min="6657" max="6657" width="13.1328125" style="2" customWidth="1"/>
    <col min="6658" max="6658" width="12.73046875" style="2" customWidth="1"/>
    <col min="6659" max="6659" width="12.1328125" style="2" customWidth="1"/>
    <col min="6660" max="6660" width="11.3984375" style="2" customWidth="1"/>
    <col min="6661" max="6661" width="12.3984375" style="2" customWidth="1"/>
    <col min="6662" max="6662" width="11" style="2" customWidth="1"/>
    <col min="6663" max="6663" width="14.265625" style="2" customWidth="1"/>
    <col min="6664" max="6664" width="13.265625" style="2" customWidth="1"/>
    <col min="6665" max="6665" width="9.06640625" style="2"/>
    <col min="6666" max="6666" width="10.59765625" style="2" customWidth="1"/>
    <col min="6667" max="6667" width="11" style="2" customWidth="1"/>
    <col min="6668" max="6668" width="12.1328125" style="2" customWidth="1"/>
    <col min="6669" max="6910" width="9.06640625" style="2"/>
    <col min="6911" max="6911" width="13.73046875" style="2" customWidth="1"/>
    <col min="6912" max="6912" width="15.3984375" style="2" customWidth="1"/>
    <col min="6913" max="6913" width="13.1328125" style="2" customWidth="1"/>
    <col min="6914" max="6914" width="12.73046875" style="2" customWidth="1"/>
    <col min="6915" max="6915" width="12.1328125" style="2" customWidth="1"/>
    <col min="6916" max="6916" width="11.3984375" style="2" customWidth="1"/>
    <col min="6917" max="6917" width="12.3984375" style="2" customWidth="1"/>
    <col min="6918" max="6918" width="11" style="2" customWidth="1"/>
    <col min="6919" max="6919" width="14.265625" style="2" customWidth="1"/>
    <col min="6920" max="6920" width="13.265625" style="2" customWidth="1"/>
    <col min="6921" max="6921" width="9.06640625" style="2"/>
    <col min="6922" max="6922" width="10.59765625" style="2" customWidth="1"/>
    <col min="6923" max="6923" width="11" style="2" customWidth="1"/>
    <col min="6924" max="6924" width="12.1328125" style="2" customWidth="1"/>
    <col min="6925" max="7166" width="9.06640625" style="2"/>
    <col min="7167" max="7167" width="13.73046875" style="2" customWidth="1"/>
    <col min="7168" max="7168" width="15.3984375" style="2" customWidth="1"/>
    <col min="7169" max="7169" width="13.1328125" style="2" customWidth="1"/>
    <col min="7170" max="7170" width="12.73046875" style="2" customWidth="1"/>
    <col min="7171" max="7171" width="12.1328125" style="2" customWidth="1"/>
    <col min="7172" max="7172" width="11.3984375" style="2" customWidth="1"/>
    <col min="7173" max="7173" width="12.3984375" style="2" customWidth="1"/>
    <col min="7174" max="7174" width="11" style="2" customWidth="1"/>
    <col min="7175" max="7175" width="14.265625" style="2" customWidth="1"/>
    <col min="7176" max="7176" width="13.265625" style="2" customWidth="1"/>
    <col min="7177" max="7177" width="9.06640625" style="2"/>
    <col min="7178" max="7178" width="10.59765625" style="2" customWidth="1"/>
    <col min="7179" max="7179" width="11" style="2" customWidth="1"/>
    <col min="7180" max="7180" width="12.1328125" style="2" customWidth="1"/>
    <col min="7181" max="7422" width="9.06640625" style="2"/>
    <col min="7423" max="7423" width="13.73046875" style="2" customWidth="1"/>
    <col min="7424" max="7424" width="15.3984375" style="2" customWidth="1"/>
    <col min="7425" max="7425" width="13.1328125" style="2" customWidth="1"/>
    <col min="7426" max="7426" width="12.73046875" style="2" customWidth="1"/>
    <col min="7427" max="7427" width="12.1328125" style="2" customWidth="1"/>
    <col min="7428" max="7428" width="11.3984375" style="2" customWidth="1"/>
    <col min="7429" max="7429" width="12.3984375" style="2" customWidth="1"/>
    <col min="7430" max="7430" width="11" style="2" customWidth="1"/>
    <col min="7431" max="7431" width="14.265625" style="2" customWidth="1"/>
    <col min="7432" max="7432" width="13.265625" style="2" customWidth="1"/>
    <col min="7433" max="7433" width="9.06640625" style="2"/>
    <col min="7434" max="7434" width="10.59765625" style="2" customWidth="1"/>
    <col min="7435" max="7435" width="11" style="2" customWidth="1"/>
    <col min="7436" max="7436" width="12.1328125" style="2" customWidth="1"/>
    <col min="7437" max="7678" width="9.06640625" style="2"/>
    <col min="7679" max="7679" width="13.73046875" style="2" customWidth="1"/>
    <col min="7680" max="7680" width="15.3984375" style="2" customWidth="1"/>
    <col min="7681" max="7681" width="13.1328125" style="2" customWidth="1"/>
    <col min="7682" max="7682" width="12.73046875" style="2" customWidth="1"/>
    <col min="7683" max="7683" width="12.1328125" style="2" customWidth="1"/>
    <col min="7684" max="7684" width="11.3984375" style="2" customWidth="1"/>
    <col min="7685" max="7685" width="12.3984375" style="2" customWidth="1"/>
    <col min="7686" max="7686" width="11" style="2" customWidth="1"/>
    <col min="7687" max="7687" width="14.265625" style="2" customWidth="1"/>
    <col min="7688" max="7688" width="13.265625" style="2" customWidth="1"/>
    <col min="7689" max="7689" width="9.06640625" style="2"/>
    <col min="7690" max="7690" width="10.59765625" style="2" customWidth="1"/>
    <col min="7691" max="7691" width="11" style="2" customWidth="1"/>
    <col min="7692" max="7692" width="12.1328125" style="2" customWidth="1"/>
    <col min="7693" max="7934" width="9.06640625" style="2"/>
    <col min="7935" max="7935" width="13.73046875" style="2" customWidth="1"/>
    <col min="7936" max="7936" width="15.3984375" style="2" customWidth="1"/>
    <col min="7937" max="7937" width="13.1328125" style="2" customWidth="1"/>
    <col min="7938" max="7938" width="12.73046875" style="2" customWidth="1"/>
    <col min="7939" max="7939" width="12.1328125" style="2" customWidth="1"/>
    <col min="7940" max="7940" width="11.3984375" style="2" customWidth="1"/>
    <col min="7941" max="7941" width="12.3984375" style="2" customWidth="1"/>
    <col min="7942" max="7942" width="11" style="2" customWidth="1"/>
    <col min="7943" max="7943" width="14.265625" style="2" customWidth="1"/>
    <col min="7944" max="7944" width="13.265625" style="2" customWidth="1"/>
    <col min="7945" max="7945" width="9.06640625" style="2"/>
    <col min="7946" max="7946" width="10.59765625" style="2" customWidth="1"/>
    <col min="7947" max="7947" width="11" style="2" customWidth="1"/>
    <col min="7948" max="7948" width="12.1328125" style="2" customWidth="1"/>
    <col min="7949" max="8190" width="9.06640625" style="2"/>
    <col min="8191" max="8191" width="13.73046875" style="2" customWidth="1"/>
    <col min="8192" max="8192" width="15.3984375" style="2" customWidth="1"/>
    <col min="8193" max="8193" width="13.1328125" style="2" customWidth="1"/>
    <col min="8194" max="8194" width="12.73046875" style="2" customWidth="1"/>
    <col min="8195" max="8195" width="12.1328125" style="2" customWidth="1"/>
    <col min="8196" max="8196" width="11.3984375" style="2" customWidth="1"/>
    <col min="8197" max="8197" width="12.3984375" style="2" customWidth="1"/>
    <col min="8198" max="8198" width="11" style="2" customWidth="1"/>
    <col min="8199" max="8199" width="14.265625" style="2" customWidth="1"/>
    <col min="8200" max="8200" width="13.265625" style="2" customWidth="1"/>
    <col min="8201" max="8201" width="9.06640625" style="2"/>
    <col min="8202" max="8202" width="10.59765625" style="2" customWidth="1"/>
    <col min="8203" max="8203" width="11" style="2" customWidth="1"/>
    <col min="8204" max="8204" width="12.1328125" style="2" customWidth="1"/>
    <col min="8205" max="8446" width="9.06640625" style="2"/>
    <col min="8447" max="8447" width="13.73046875" style="2" customWidth="1"/>
    <col min="8448" max="8448" width="15.3984375" style="2" customWidth="1"/>
    <col min="8449" max="8449" width="13.1328125" style="2" customWidth="1"/>
    <col min="8450" max="8450" width="12.73046875" style="2" customWidth="1"/>
    <col min="8451" max="8451" width="12.1328125" style="2" customWidth="1"/>
    <col min="8452" max="8452" width="11.3984375" style="2" customWidth="1"/>
    <col min="8453" max="8453" width="12.3984375" style="2" customWidth="1"/>
    <col min="8454" max="8454" width="11" style="2" customWidth="1"/>
    <col min="8455" max="8455" width="14.265625" style="2" customWidth="1"/>
    <col min="8456" max="8456" width="13.265625" style="2" customWidth="1"/>
    <col min="8457" max="8457" width="9.06640625" style="2"/>
    <col min="8458" max="8458" width="10.59765625" style="2" customWidth="1"/>
    <col min="8459" max="8459" width="11" style="2" customWidth="1"/>
    <col min="8460" max="8460" width="12.1328125" style="2" customWidth="1"/>
    <col min="8461" max="8702" width="9.06640625" style="2"/>
    <col min="8703" max="8703" width="13.73046875" style="2" customWidth="1"/>
    <col min="8704" max="8704" width="15.3984375" style="2" customWidth="1"/>
    <col min="8705" max="8705" width="13.1328125" style="2" customWidth="1"/>
    <col min="8706" max="8706" width="12.73046875" style="2" customWidth="1"/>
    <col min="8707" max="8707" width="12.1328125" style="2" customWidth="1"/>
    <col min="8708" max="8708" width="11.3984375" style="2" customWidth="1"/>
    <col min="8709" max="8709" width="12.3984375" style="2" customWidth="1"/>
    <col min="8710" max="8710" width="11" style="2" customWidth="1"/>
    <col min="8711" max="8711" width="14.265625" style="2" customWidth="1"/>
    <col min="8712" max="8712" width="13.265625" style="2" customWidth="1"/>
    <col min="8713" max="8713" width="9.06640625" style="2"/>
    <col min="8714" max="8714" width="10.59765625" style="2" customWidth="1"/>
    <col min="8715" max="8715" width="11" style="2" customWidth="1"/>
    <col min="8716" max="8716" width="12.1328125" style="2" customWidth="1"/>
    <col min="8717" max="8958" width="9.06640625" style="2"/>
    <col min="8959" max="8959" width="13.73046875" style="2" customWidth="1"/>
    <col min="8960" max="8960" width="15.3984375" style="2" customWidth="1"/>
    <col min="8961" max="8961" width="13.1328125" style="2" customWidth="1"/>
    <col min="8962" max="8962" width="12.73046875" style="2" customWidth="1"/>
    <col min="8963" max="8963" width="12.1328125" style="2" customWidth="1"/>
    <col min="8964" max="8964" width="11.3984375" style="2" customWidth="1"/>
    <col min="8965" max="8965" width="12.3984375" style="2" customWidth="1"/>
    <col min="8966" max="8966" width="11" style="2" customWidth="1"/>
    <col min="8967" max="8967" width="14.265625" style="2" customWidth="1"/>
    <col min="8968" max="8968" width="13.265625" style="2" customWidth="1"/>
    <col min="8969" max="8969" width="9.06640625" style="2"/>
    <col min="8970" max="8970" width="10.59765625" style="2" customWidth="1"/>
    <col min="8971" max="8971" width="11" style="2" customWidth="1"/>
    <col min="8972" max="8972" width="12.1328125" style="2" customWidth="1"/>
    <col min="8973" max="9214" width="9.06640625" style="2"/>
    <col min="9215" max="9215" width="13.73046875" style="2" customWidth="1"/>
    <col min="9216" max="9216" width="15.3984375" style="2" customWidth="1"/>
    <col min="9217" max="9217" width="13.1328125" style="2" customWidth="1"/>
    <col min="9218" max="9218" width="12.73046875" style="2" customWidth="1"/>
    <col min="9219" max="9219" width="12.1328125" style="2" customWidth="1"/>
    <col min="9220" max="9220" width="11.3984375" style="2" customWidth="1"/>
    <col min="9221" max="9221" width="12.3984375" style="2" customWidth="1"/>
    <col min="9222" max="9222" width="11" style="2" customWidth="1"/>
    <col min="9223" max="9223" width="14.265625" style="2" customWidth="1"/>
    <col min="9224" max="9224" width="13.265625" style="2" customWidth="1"/>
    <col min="9225" max="9225" width="9.06640625" style="2"/>
    <col min="9226" max="9226" width="10.59765625" style="2" customWidth="1"/>
    <col min="9227" max="9227" width="11" style="2" customWidth="1"/>
    <col min="9228" max="9228" width="12.1328125" style="2" customWidth="1"/>
    <col min="9229" max="9470" width="9.06640625" style="2"/>
    <col min="9471" max="9471" width="13.73046875" style="2" customWidth="1"/>
    <col min="9472" max="9472" width="15.3984375" style="2" customWidth="1"/>
    <col min="9473" max="9473" width="13.1328125" style="2" customWidth="1"/>
    <col min="9474" max="9474" width="12.73046875" style="2" customWidth="1"/>
    <col min="9475" max="9475" width="12.1328125" style="2" customWidth="1"/>
    <col min="9476" max="9476" width="11.3984375" style="2" customWidth="1"/>
    <col min="9477" max="9477" width="12.3984375" style="2" customWidth="1"/>
    <col min="9478" max="9478" width="11" style="2" customWidth="1"/>
    <col min="9479" max="9479" width="14.265625" style="2" customWidth="1"/>
    <col min="9480" max="9480" width="13.265625" style="2" customWidth="1"/>
    <col min="9481" max="9481" width="9.06640625" style="2"/>
    <col min="9482" max="9482" width="10.59765625" style="2" customWidth="1"/>
    <col min="9483" max="9483" width="11" style="2" customWidth="1"/>
    <col min="9484" max="9484" width="12.1328125" style="2" customWidth="1"/>
    <col min="9485" max="9726" width="9.06640625" style="2"/>
    <col min="9727" max="9727" width="13.73046875" style="2" customWidth="1"/>
    <col min="9728" max="9728" width="15.3984375" style="2" customWidth="1"/>
    <col min="9729" max="9729" width="13.1328125" style="2" customWidth="1"/>
    <col min="9730" max="9730" width="12.73046875" style="2" customWidth="1"/>
    <col min="9731" max="9731" width="12.1328125" style="2" customWidth="1"/>
    <col min="9732" max="9732" width="11.3984375" style="2" customWidth="1"/>
    <col min="9733" max="9733" width="12.3984375" style="2" customWidth="1"/>
    <col min="9734" max="9734" width="11" style="2" customWidth="1"/>
    <col min="9735" max="9735" width="14.265625" style="2" customWidth="1"/>
    <col min="9736" max="9736" width="13.265625" style="2" customWidth="1"/>
    <col min="9737" max="9737" width="9.06640625" style="2"/>
    <col min="9738" max="9738" width="10.59765625" style="2" customWidth="1"/>
    <col min="9739" max="9739" width="11" style="2" customWidth="1"/>
    <col min="9740" max="9740" width="12.1328125" style="2" customWidth="1"/>
    <col min="9741" max="9982" width="9.06640625" style="2"/>
    <col min="9983" max="9983" width="13.73046875" style="2" customWidth="1"/>
    <col min="9984" max="9984" width="15.3984375" style="2" customWidth="1"/>
    <col min="9985" max="9985" width="13.1328125" style="2" customWidth="1"/>
    <col min="9986" max="9986" width="12.73046875" style="2" customWidth="1"/>
    <col min="9987" max="9987" width="12.1328125" style="2" customWidth="1"/>
    <col min="9988" max="9988" width="11.3984375" style="2" customWidth="1"/>
    <col min="9989" max="9989" width="12.3984375" style="2" customWidth="1"/>
    <col min="9990" max="9990" width="11" style="2" customWidth="1"/>
    <col min="9991" max="9991" width="14.265625" style="2" customWidth="1"/>
    <col min="9992" max="9992" width="13.265625" style="2" customWidth="1"/>
    <col min="9993" max="9993" width="9.06640625" style="2"/>
    <col min="9994" max="9994" width="10.59765625" style="2" customWidth="1"/>
    <col min="9995" max="9995" width="11" style="2" customWidth="1"/>
    <col min="9996" max="9996" width="12.1328125" style="2" customWidth="1"/>
    <col min="9997" max="10238" width="9.06640625" style="2"/>
    <col min="10239" max="10239" width="13.73046875" style="2" customWidth="1"/>
    <col min="10240" max="10240" width="15.3984375" style="2" customWidth="1"/>
    <col min="10241" max="10241" width="13.1328125" style="2" customWidth="1"/>
    <col min="10242" max="10242" width="12.73046875" style="2" customWidth="1"/>
    <col min="10243" max="10243" width="12.1328125" style="2" customWidth="1"/>
    <col min="10244" max="10244" width="11.3984375" style="2" customWidth="1"/>
    <col min="10245" max="10245" width="12.3984375" style="2" customWidth="1"/>
    <col min="10246" max="10246" width="11" style="2" customWidth="1"/>
    <col min="10247" max="10247" width="14.265625" style="2" customWidth="1"/>
    <col min="10248" max="10248" width="13.265625" style="2" customWidth="1"/>
    <col min="10249" max="10249" width="9.06640625" style="2"/>
    <col min="10250" max="10250" width="10.59765625" style="2" customWidth="1"/>
    <col min="10251" max="10251" width="11" style="2" customWidth="1"/>
    <col min="10252" max="10252" width="12.1328125" style="2" customWidth="1"/>
    <col min="10253" max="10494" width="9.06640625" style="2"/>
    <col min="10495" max="10495" width="13.73046875" style="2" customWidth="1"/>
    <col min="10496" max="10496" width="15.3984375" style="2" customWidth="1"/>
    <col min="10497" max="10497" width="13.1328125" style="2" customWidth="1"/>
    <col min="10498" max="10498" width="12.73046875" style="2" customWidth="1"/>
    <col min="10499" max="10499" width="12.1328125" style="2" customWidth="1"/>
    <col min="10500" max="10500" width="11.3984375" style="2" customWidth="1"/>
    <col min="10501" max="10501" width="12.3984375" style="2" customWidth="1"/>
    <col min="10502" max="10502" width="11" style="2" customWidth="1"/>
    <col min="10503" max="10503" width="14.265625" style="2" customWidth="1"/>
    <col min="10504" max="10504" width="13.265625" style="2" customWidth="1"/>
    <col min="10505" max="10505" width="9.06640625" style="2"/>
    <col min="10506" max="10506" width="10.59765625" style="2" customWidth="1"/>
    <col min="10507" max="10507" width="11" style="2" customWidth="1"/>
    <col min="10508" max="10508" width="12.1328125" style="2" customWidth="1"/>
    <col min="10509" max="10750" width="9.06640625" style="2"/>
    <col min="10751" max="10751" width="13.73046875" style="2" customWidth="1"/>
    <col min="10752" max="10752" width="15.3984375" style="2" customWidth="1"/>
    <col min="10753" max="10753" width="13.1328125" style="2" customWidth="1"/>
    <col min="10754" max="10754" width="12.73046875" style="2" customWidth="1"/>
    <col min="10755" max="10755" width="12.1328125" style="2" customWidth="1"/>
    <col min="10756" max="10756" width="11.3984375" style="2" customWidth="1"/>
    <col min="10757" max="10757" width="12.3984375" style="2" customWidth="1"/>
    <col min="10758" max="10758" width="11" style="2" customWidth="1"/>
    <col min="10759" max="10759" width="14.265625" style="2" customWidth="1"/>
    <col min="10760" max="10760" width="13.265625" style="2" customWidth="1"/>
    <col min="10761" max="10761" width="9.06640625" style="2"/>
    <col min="10762" max="10762" width="10.59765625" style="2" customWidth="1"/>
    <col min="10763" max="10763" width="11" style="2" customWidth="1"/>
    <col min="10764" max="10764" width="12.1328125" style="2" customWidth="1"/>
    <col min="10765" max="11006" width="9.06640625" style="2"/>
    <col min="11007" max="11007" width="13.73046875" style="2" customWidth="1"/>
    <col min="11008" max="11008" width="15.3984375" style="2" customWidth="1"/>
    <col min="11009" max="11009" width="13.1328125" style="2" customWidth="1"/>
    <col min="11010" max="11010" width="12.73046875" style="2" customWidth="1"/>
    <col min="11011" max="11011" width="12.1328125" style="2" customWidth="1"/>
    <col min="11012" max="11012" width="11.3984375" style="2" customWidth="1"/>
    <col min="11013" max="11013" width="12.3984375" style="2" customWidth="1"/>
    <col min="11014" max="11014" width="11" style="2" customWidth="1"/>
    <col min="11015" max="11015" width="14.265625" style="2" customWidth="1"/>
    <col min="11016" max="11016" width="13.265625" style="2" customWidth="1"/>
    <col min="11017" max="11017" width="9.06640625" style="2"/>
    <col min="11018" max="11018" width="10.59765625" style="2" customWidth="1"/>
    <col min="11019" max="11019" width="11" style="2" customWidth="1"/>
    <col min="11020" max="11020" width="12.1328125" style="2" customWidth="1"/>
    <col min="11021" max="11262" width="9.06640625" style="2"/>
    <col min="11263" max="11263" width="13.73046875" style="2" customWidth="1"/>
    <col min="11264" max="11264" width="15.3984375" style="2" customWidth="1"/>
    <col min="11265" max="11265" width="13.1328125" style="2" customWidth="1"/>
    <col min="11266" max="11266" width="12.73046875" style="2" customWidth="1"/>
    <col min="11267" max="11267" width="12.1328125" style="2" customWidth="1"/>
    <col min="11268" max="11268" width="11.3984375" style="2" customWidth="1"/>
    <col min="11269" max="11269" width="12.3984375" style="2" customWidth="1"/>
    <col min="11270" max="11270" width="11" style="2" customWidth="1"/>
    <col min="11271" max="11271" width="14.265625" style="2" customWidth="1"/>
    <col min="11272" max="11272" width="13.265625" style="2" customWidth="1"/>
    <col min="11273" max="11273" width="9.06640625" style="2"/>
    <col min="11274" max="11274" width="10.59765625" style="2" customWidth="1"/>
    <col min="11275" max="11275" width="11" style="2" customWidth="1"/>
    <col min="11276" max="11276" width="12.1328125" style="2" customWidth="1"/>
    <col min="11277" max="11518" width="9.06640625" style="2"/>
    <col min="11519" max="11519" width="13.73046875" style="2" customWidth="1"/>
    <col min="11520" max="11520" width="15.3984375" style="2" customWidth="1"/>
    <col min="11521" max="11521" width="13.1328125" style="2" customWidth="1"/>
    <col min="11522" max="11522" width="12.73046875" style="2" customWidth="1"/>
    <col min="11523" max="11523" width="12.1328125" style="2" customWidth="1"/>
    <col min="11524" max="11524" width="11.3984375" style="2" customWidth="1"/>
    <col min="11525" max="11525" width="12.3984375" style="2" customWidth="1"/>
    <col min="11526" max="11526" width="11" style="2" customWidth="1"/>
    <col min="11527" max="11527" width="14.265625" style="2" customWidth="1"/>
    <col min="11528" max="11528" width="13.265625" style="2" customWidth="1"/>
    <col min="11529" max="11529" width="9.06640625" style="2"/>
    <col min="11530" max="11530" width="10.59765625" style="2" customWidth="1"/>
    <col min="11531" max="11531" width="11" style="2" customWidth="1"/>
    <col min="11532" max="11532" width="12.1328125" style="2" customWidth="1"/>
    <col min="11533" max="11774" width="9.06640625" style="2"/>
    <col min="11775" max="11775" width="13.73046875" style="2" customWidth="1"/>
    <col min="11776" max="11776" width="15.3984375" style="2" customWidth="1"/>
    <col min="11777" max="11777" width="13.1328125" style="2" customWidth="1"/>
    <col min="11778" max="11778" width="12.73046875" style="2" customWidth="1"/>
    <col min="11779" max="11779" width="12.1328125" style="2" customWidth="1"/>
    <col min="11780" max="11780" width="11.3984375" style="2" customWidth="1"/>
    <col min="11781" max="11781" width="12.3984375" style="2" customWidth="1"/>
    <col min="11782" max="11782" width="11" style="2" customWidth="1"/>
    <col min="11783" max="11783" width="14.265625" style="2" customWidth="1"/>
    <col min="11784" max="11784" width="13.265625" style="2" customWidth="1"/>
    <col min="11785" max="11785" width="9.06640625" style="2"/>
    <col min="11786" max="11786" width="10.59765625" style="2" customWidth="1"/>
    <col min="11787" max="11787" width="11" style="2" customWidth="1"/>
    <col min="11788" max="11788" width="12.1328125" style="2" customWidth="1"/>
    <col min="11789" max="12030" width="9.06640625" style="2"/>
    <col min="12031" max="12031" width="13.73046875" style="2" customWidth="1"/>
    <col min="12032" max="12032" width="15.3984375" style="2" customWidth="1"/>
    <col min="12033" max="12033" width="13.1328125" style="2" customWidth="1"/>
    <col min="12034" max="12034" width="12.73046875" style="2" customWidth="1"/>
    <col min="12035" max="12035" width="12.1328125" style="2" customWidth="1"/>
    <col min="12036" max="12036" width="11.3984375" style="2" customWidth="1"/>
    <col min="12037" max="12037" width="12.3984375" style="2" customWidth="1"/>
    <col min="12038" max="12038" width="11" style="2" customWidth="1"/>
    <col min="12039" max="12039" width="14.265625" style="2" customWidth="1"/>
    <col min="12040" max="12040" width="13.265625" style="2" customWidth="1"/>
    <col min="12041" max="12041" width="9.06640625" style="2"/>
    <col min="12042" max="12042" width="10.59765625" style="2" customWidth="1"/>
    <col min="12043" max="12043" width="11" style="2" customWidth="1"/>
    <col min="12044" max="12044" width="12.1328125" style="2" customWidth="1"/>
    <col min="12045" max="12286" width="9.06640625" style="2"/>
    <col min="12287" max="12287" width="13.73046875" style="2" customWidth="1"/>
    <col min="12288" max="12288" width="15.3984375" style="2" customWidth="1"/>
    <col min="12289" max="12289" width="13.1328125" style="2" customWidth="1"/>
    <col min="12290" max="12290" width="12.73046875" style="2" customWidth="1"/>
    <col min="12291" max="12291" width="12.1328125" style="2" customWidth="1"/>
    <col min="12292" max="12292" width="11.3984375" style="2" customWidth="1"/>
    <col min="12293" max="12293" width="12.3984375" style="2" customWidth="1"/>
    <col min="12294" max="12294" width="11" style="2" customWidth="1"/>
    <col min="12295" max="12295" width="14.265625" style="2" customWidth="1"/>
    <col min="12296" max="12296" width="13.265625" style="2" customWidth="1"/>
    <col min="12297" max="12297" width="9.06640625" style="2"/>
    <col min="12298" max="12298" width="10.59765625" style="2" customWidth="1"/>
    <col min="12299" max="12299" width="11" style="2" customWidth="1"/>
    <col min="12300" max="12300" width="12.1328125" style="2" customWidth="1"/>
    <col min="12301" max="12542" width="9.06640625" style="2"/>
    <col min="12543" max="12543" width="13.73046875" style="2" customWidth="1"/>
    <col min="12544" max="12544" width="15.3984375" style="2" customWidth="1"/>
    <col min="12545" max="12545" width="13.1328125" style="2" customWidth="1"/>
    <col min="12546" max="12546" width="12.73046875" style="2" customWidth="1"/>
    <col min="12547" max="12547" width="12.1328125" style="2" customWidth="1"/>
    <col min="12548" max="12548" width="11.3984375" style="2" customWidth="1"/>
    <col min="12549" max="12549" width="12.3984375" style="2" customWidth="1"/>
    <col min="12550" max="12550" width="11" style="2" customWidth="1"/>
    <col min="12551" max="12551" width="14.265625" style="2" customWidth="1"/>
    <col min="12552" max="12552" width="13.265625" style="2" customWidth="1"/>
    <col min="12553" max="12553" width="9.06640625" style="2"/>
    <col min="12554" max="12554" width="10.59765625" style="2" customWidth="1"/>
    <col min="12555" max="12555" width="11" style="2" customWidth="1"/>
    <col min="12556" max="12556" width="12.1328125" style="2" customWidth="1"/>
    <col min="12557" max="12798" width="9.06640625" style="2"/>
    <col min="12799" max="12799" width="13.73046875" style="2" customWidth="1"/>
    <col min="12800" max="12800" width="15.3984375" style="2" customWidth="1"/>
    <col min="12801" max="12801" width="13.1328125" style="2" customWidth="1"/>
    <col min="12802" max="12802" width="12.73046875" style="2" customWidth="1"/>
    <col min="12803" max="12803" width="12.1328125" style="2" customWidth="1"/>
    <col min="12804" max="12804" width="11.3984375" style="2" customWidth="1"/>
    <col min="12805" max="12805" width="12.3984375" style="2" customWidth="1"/>
    <col min="12806" max="12806" width="11" style="2" customWidth="1"/>
    <col min="12807" max="12807" width="14.265625" style="2" customWidth="1"/>
    <col min="12808" max="12808" width="13.265625" style="2" customWidth="1"/>
    <col min="12809" max="12809" width="9.06640625" style="2"/>
    <col min="12810" max="12810" width="10.59765625" style="2" customWidth="1"/>
    <col min="12811" max="12811" width="11" style="2" customWidth="1"/>
    <col min="12812" max="12812" width="12.1328125" style="2" customWidth="1"/>
    <col min="12813" max="13054" width="9.06640625" style="2"/>
    <col min="13055" max="13055" width="13.73046875" style="2" customWidth="1"/>
    <col min="13056" max="13056" width="15.3984375" style="2" customWidth="1"/>
    <col min="13057" max="13057" width="13.1328125" style="2" customWidth="1"/>
    <col min="13058" max="13058" width="12.73046875" style="2" customWidth="1"/>
    <col min="13059" max="13059" width="12.1328125" style="2" customWidth="1"/>
    <col min="13060" max="13060" width="11.3984375" style="2" customWidth="1"/>
    <col min="13061" max="13061" width="12.3984375" style="2" customWidth="1"/>
    <col min="13062" max="13062" width="11" style="2" customWidth="1"/>
    <col min="13063" max="13063" width="14.265625" style="2" customWidth="1"/>
    <col min="13064" max="13064" width="13.265625" style="2" customWidth="1"/>
    <col min="13065" max="13065" width="9.06640625" style="2"/>
    <col min="13066" max="13066" width="10.59765625" style="2" customWidth="1"/>
    <col min="13067" max="13067" width="11" style="2" customWidth="1"/>
    <col min="13068" max="13068" width="12.1328125" style="2" customWidth="1"/>
    <col min="13069" max="13310" width="9.06640625" style="2"/>
    <col min="13311" max="13311" width="13.73046875" style="2" customWidth="1"/>
    <col min="13312" max="13312" width="15.3984375" style="2" customWidth="1"/>
    <col min="13313" max="13313" width="13.1328125" style="2" customWidth="1"/>
    <col min="13314" max="13314" width="12.73046875" style="2" customWidth="1"/>
    <col min="13315" max="13315" width="12.1328125" style="2" customWidth="1"/>
    <col min="13316" max="13316" width="11.3984375" style="2" customWidth="1"/>
    <col min="13317" max="13317" width="12.3984375" style="2" customWidth="1"/>
    <col min="13318" max="13318" width="11" style="2" customWidth="1"/>
    <col min="13319" max="13319" width="14.265625" style="2" customWidth="1"/>
    <col min="13320" max="13320" width="13.265625" style="2" customWidth="1"/>
    <col min="13321" max="13321" width="9.06640625" style="2"/>
    <col min="13322" max="13322" width="10.59765625" style="2" customWidth="1"/>
    <col min="13323" max="13323" width="11" style="2" customWidth="1"/>
    <col min="13324" max="13324" width="12.1328125" style="2" customWidth="1"/>
    <col min="13325" max="13566" width="9.06640625" style="2"/>
    <col min="13567" max="13567" width="13.73046875" style="2" customWidth="1"/>
    <col min="13568" max="13568" width="15.3984375" style="2" customWidth="1"/>
    <col min="13569" max="13569" width="13.1328125" style="2" customWidth="1"/>
    <col min="13570" max="13570" width="12.73046875" style="2" customWidth="1"/>
    <col min="13571" max="13571" width="12.1328125" style="2" customWidth="1"/>
    <col min="13572" max="13572" width="11.3984375" style="2" customWidth="1"/>
    <col min="13573" max="13573" width="12.3984375" style="2" customWidth="1"/>
    <col min="13574" max="13574" width="11" style="2" customWidth="1"/>
    <col min="13575" max="13575" width="14.265625" style="2" customWidth="1"/>
    <col min="13576" max="13576" width="13.265625" style="2" customWidth="1"/>
    <col min="13577" max="13577" width="9.06640625" style="2"/>
    <col min="13578" max="13578" width="10.59765625" style="2" customWidth="1"/>
    <col min="13579" max="13579" width="11" style="2" customWidth="1"/>
    <col min="13580" max="13580" width="12.1328125" style="2" customWidth="1"/>
    <col min="13581" max="13822" width="9.06640625" style="2"/>
    <col min="13823" max="13823" width="13.73046875" style="2" customWidth="1"/>
    <col min="13824" max="13824" width="15.3984375" style="2" customWidth="1"/>
    <col min="13825" max="13825" width="13.1328125" style="2" customWidth="1"/>
    <col min="13826" max="13826" width="12.73046875" style="2" customWidth="1"/>
    <col min="13827" max="13827" width="12.1328125" style="2" customWidth="1"/>
    <col min="13828" max="13828" width="11.3984375" style="2" customWidth="1"/>
    <col min="13829" max="13829" width="12.3984375" style="2" customWidth="1"/>
    <col min="13830" max="13830" width="11" style="2" customWidth="1"/>
    <col min="13831" max="13831" width="14.265625" style="2" customWidth="1"/>
    <col min="13832" max="13832" width="13.265625" style="2" customWidth="1"/>
    <col min="13833" max="13833" width="9.06640625" style="2"/>
    <col min="13834" max="13834" width="10.59765625" style="2" customWidth="1"/>
    <col min="13835" max="13835" width="11" style="2" customWidth="1"/>
    <col min="13836" max="13836" width="12.1328125" style="2" customWidth="1"/>
    <col min="13837" max="14078" width="9.06640625" style="2"/>
    <col min="14079" max="14079" width="13.73046875" style="2" customWidth="1"/>
    <col min="14080" max="14080" width="15.3984375" style="2" customWidth="1"/>
    <col min="14081" max="14081" width="13.1328125" style="2" customWidth="1"/>
    <col min="14082" max="14082" width="12.73046875" style="2" customWidth="1"/>
    <col min="14083" max="14083" width="12.1328125" style="2" customWidth="1"/>
    <col min="14084" max="14084" width="11.3984375" style="2" customWidth="1"/>
    <col min="14085" max="14085" width="12.3984375" style="2" customWidth="1"/>
    <col min="14086" max="14086" width="11" style="2" customWidth="1"/>
    <col min="14087" max="14087" width="14.265625" style="2" customWidth="1"/>
    <col min="14088" max="14088" width="13.265625" style="2" customWidth="1"/>
    <col min="14089" max="14089" width="9.06640625" style="2"/>
    <col min="14090" max="14090" width="10.59765625" style="2" customWidth="1"/>
    <col min="14091" max="14091" width="11" style="2" customWidth="1"/>
    <col min="14092" max="14092" width="12.1328125" style="2" customWidth="1"/>
    <col min="14093" max="14334" width="9.06640625" style="2"/>
    <col min="14335" max="14335" width="13.73046875" style="2" customWidth="1"/>
    <col min="14336" max="14336" width="15.3984375" style="2" customWidth="1"/>
    <col min="14337" max="14337" width="13.1328125" style="2" customWidth="1"/>
    <col min="14338" max="14338" width="12.73046875" style="2" customWidth="1"/>
    <col min="14339" max="14339" width="12.1328125" style="2" customWidth="1"/>
    <col min="14340" max="14340" width="11.3984375" style="2" customWidth="1"/>
    <col min="14341" max="14341" width="12.3984375" style="2" customWidth="1"/>
    <col min="14342" max="14342" width="11" style="2" customWidth="1"/>
    <col min="14343" max="14343" width="14.265625" style="2" customWidth="1"/>
    <col min="14344" max="14344" width="13.265625" style="2" customWidth="1"/>
    <col min="14345" max="14345" width="9.06640625" style="2"/>
    <col min="14346" max="14346" width="10.59765625" style="2" customWidth="1"/>
    <col min="14347" max="14347" width="11" style="2" customWidth="1"/>
    <col min="14348" max="14348" width="12.1328125" style="2" customWidth="1"/>
    <col min="14349" max="14590" width="9.06640625" style="2"/>
    <col min="14591" max="14591" width="13.73046875" style="2" customWidth="1"/>
    <col min="14592" max="14592" width="15.3984375" style="2" customWidth="1"/>
    <col min="14593" max="14593" width="13.1328125" style="2" customWidth="1"/>
    <col min="14594" max="14594" width="12.73046875" style="2" customWidth="1"/>
    <col min="14595" max="14595" width="12.1328125" style="2" customWidth="1"/>
    <col min="14596" max="14596" width="11.3984375" style="2" customWidth="1"/>
    <col min="14597" max="14597" width="12.3984375" style="2" customWidth="1"/>
    <col min="14598" max="14598" width="11" style="2" customWidth="1"/>
    <col min="14599" max="14599" width="14.265625" style="2" customWidth="1"/>
    <col min="14600" max="14600" width="13.265625" style="2" customWidth="1"/>
    <col min="14601" max="14601" width="9.06640625" style="2"/>
    <col min="14602" max="14602" width="10.59765625" style="2" customWidth="1"/>
    <col min="14603" max="14603" width="11" style="2" customWidth="1"/>
    <col min="14604" max="14604" width="12.1328125" style="2" customWidth="1"/>
    <col min="14605" max="14846" width="9.06640625" style="2"/>
    <col min="14847" max="14847" width="13.73046875" style="2" customWidth="1"/>
    <col min="14848" max="14848" width="15.3984375" style="2" customWidth="1"/>
    <col min="14849" max="14849" width="13.1328125" style="2" customWidth="1"/>
    <col min="14850" max="14850" width="12.73046875" style="2" customWidth="1"/>
    <col min="14851" max="14851" width="12.1328125" style="2" customWidth="1"/>
    <col min="14852" max="14852" width="11.3984375" style="2" customWidth="1"/>
    <col min="14853" max="14853" width="12.3984375" style="2" customWidth="1"/>
    <col min="14854" max="14854" width="11" style="2" customWidth="1"/>
    <col min="14855" max="14855" width="14.265625" style="2" customWidth="1"/>
    <col min="14856" max="14856" width="13.265625" style="2" customWidth="1"/>
    <col min="14857" max="14857" width="9.06640625" style="2"/>
    <col min="14858" max="14858" width="10.59765625" style="2" customWidth="1"/>
    <col min="14859" max="14859" width="11" style="2" customWidth="1"/>
    <col min="14860" max="14860" width="12.1328125" style="2" customWidth="1"/>
    <col min="14861" max="15102" width="9.06640625" style="2"/>
    <col min="15103" max="15103" width="13.73046875" style="2" customWidth="1"/>
    <col min="15104" max="15104" width="15.3984375" style="2" customWidth="1"/>
    <col min="15105" max="15105" width="13.1328125" style="2" customWidth="1"/>
    <col min="15106" max="15106" width="12.73046875" style="2" customWidth="1"/>
    <col min="15107" max="15107" width="12.1328125" style="2" customWidth="1"/>
    <col min="15108" max="15108" width="11.3984375" style="2" customWidth="1"/>
    <col min="15109" max="15109" width="12.3984375" style="2" customWidth="1"/>
    <col min="15110" max="15110" width="11" style="2" customWidth="1"/>
    <col min="15111" max="15111" width="14.265625" style="2" customWidth="1"/>
    <col min="15112" max="15112" width="13.265625" style="2" customWidth="1"/>
    <col min="15113" max="15113" width="9.06640625" style="2"/>
    <col min="15114" max="15114" width="10.59765625" style="2" customWidth="1"/>
    <col min="15115" max="15115" width="11" style="2" customWidth="1"/>
    <col min="15116" max="15116" width="12.1328125" style="2" customWidth="1"/>
    <col min="15117" max="15358" width="9.06640625" style="2"/>
    <col min="15359" max="15359" width="13.73046875" style="2" customWidth="1"/>
    <col min="15360" max="15360" width="15.3984375" style="2" customWidth="1"/>
    <col min="15361" max="15361" width="13.1328125" style="2" customWidth="1"/>
    <col min="15362" max="15362" width="12.73046875" style="2" customWidth="1"/>
    <col min="15363" max="15363" width="12.1328125" style="2" customWidth="1"/>
    <col min="15364" max="15364" width="11.3984375" style="2" customWidth="1"/>
    <col min="15365" max="15365" width="12.3984375" style="2" customWidth="1"/>
    <col min="15366" max="15366" width="11" style="2" customWidth="1"/>
    <col min="15367" max="15367" width="14.265625" style="2" customWidth="1"/>
    <col min="15368" max="15368" width="13.265625" style="2" customWidth="1"/>
    <col min="15369" max="15369" width="9.06640625" style="2"/>
    <col min="15370" max="15370" width="10.59765625" style="2" customWidth="1"/>
    <col min="15371" max="15371" width="11" style="2" customWidth="1"/>
    <col min="15372" max="15372" width="12.1328125" style="2" customWidth="1"/>
    <col min="15373" max="15614" width="9.06640625" style="2"/>
    <col min="15615" max="15615" width="13.73046875" style="2" customWidth="1"/>
    <col min="15616" max="15616" width="15.3984375" style="2" customWidth="1"/>
    <col min="15617" max="15617" width="13.1328125" style="2" customWidth="1"/>
    <col min="15618" max="15618" width="12.73046875" style="2" customWidth="1"/>
    <col min="15619" max="15619" width="12.1328125" style="2" customWidth="1"/>
    <col min="15620" max="15620" width="11.3984375" style="2" customWidth="1"/>
    <col min="15621" max="15621" width="12.3984375" style="2" customWidth="1"/>
    <col min="15622" max="15622" width="11" style="2" customWidth="1"/>
    <col min="15623" max="15623" width="14.265625" style="2" customWidth="1"/>
    <col min="15624" max="15624" width="13.265625" style="2" customWidth="1"/>
    <col min="15625" max="15625" width="9.06640625" style="2"/>
    <col min="15626" max="15626" width="10.59765625" style="2" customWidth="1"/>
    <col min="15627" max="15627" width="11" style="2" customWidth="1"/>
    <col min="15628" max="15628" width="12.1328125" style="2" customWidth="1"/>
    <col min="15629" max="15870" width="9.06640625" style="2"/>
    <col min="15871" max="15871" width="13.73046875" style="2" customWidth="1"/>
    <col min="15872" max="15872" width="15.3984375" style="2" customWidth="1"/>
    <col min="15873" max="15873" width="13.1328125" style="2" customWidth="1"/>
    <col min="15874" max="15874" width="12.73046875" style="2" customWidth="1"/>
    <col min="15875" max="15875" width="12.1328125" style="2" customWidth="1"/>
    <col min="15876" max="15876" width="11.3984375" style="2" customWidth="1"/>
    <col min="15877" max="15877" width="12.3984375" style="2" customWidth="1"/>
    <col min="15878" max="15878" width="11" style="2" customWidth="1"/>
    <col min="15879" max="15879" width="14.265625" style="2" customWidth="1"/>
    <col min="15880" max="15880" width="13.265625" style="2" customWidth="1"/>
    <col min="15881" max="15881" width="9.06640625" style="2"/>
    <col min="15882" max="15882" width="10.59765625" style="2" customWidth="1"/>
    <col min="15883" max="15883" width="11" style="2" customWidth="1"/>
    <col min="15884" max="15884" width="12.1328125" style="2" customWidth="1"/>
    <col min="15885" max="16126" width="9.06640625" style="2"/>
    <col min="16127" max="16127" width="13.73046875" style="2" customWidth="1"/>
    <col min="16128" max="16128" width="15.3984375" style="2" customWidth="1"/>
    <col min="16129" max="16129" width="13.1328125" style="2" customWidth="1"/>
    <col min="16130" max="16130" width="12.73046875" style="2" customWidth="1"/>
    <col min="16131" max="16131" width="12.1328125" style="2" customWidth="1"/>
    <col min="16132" max="16132" width="11.3984375" style="2" customWidth="1"/>
    <col min="16133" max="16133" width="12.3984375" style="2" customWidth="1"/>
    <col min="16134" max="16134" width="11" style="2" customWidth="1"/>
    <col min="16135" max="16135" width="14.265625" style="2" customWidth="1"/>
    <col min="16136" max="16136" width="13.265625" style="2" customWidth="1"/>
    <col min="16137" max="16137" width="9.06640625" style="2"/>
    <col min="16138" max="16138" width="10.59765625" style="2" customWidth="1"/>
    <col min="16139" max="16139" width="11" style="2" customWidth="1"/>
    <col min="16140" max="16140" width="12.1328125" style="2" customWidth="1"/>
    <col min="16141" max="16384" width="9.06640625" style="2"/>
  </cols>
  <sheetData>
    <row r="1" spans="1:12" ht="14.25" x14ac:dyDescent="0.45">
      <c r="C1" s="15" t="s">
        <v>143</v>
      </c>
      <c r="F1" s="16" t="s">
        <v>198</v>
      </c>
      <c r="I1" s="15" t="s">
        <v>199</v>
      </c>
      <c r="K1" s="26"/>
    </row>
    <row r="2" spans="1:12" ht="20.65" x14ac:dyDescent="0.6">
      <c r="A2" s="3" t="s">
        <v>241</v>
      </c>
      <c r="K2" s="27"/>
    </row>
    <row r="3" spans="1:12" ht="52.5" x14ac:dyDescent="0.35">
      <c r="A3" s="5" t="s">
        <v>84</v>
      </c>
      <c r="B3" s="5" t="s">
        <v>85</v>
      </c>
      <c r="C3" s="5" t="s">
        <v>86</v>
      </c>
      <c r="D3" s="5" t="s">
        <v>92</v>
      </c>
      <c r="E3" s="5" t="s">
        <v>140</v>
      </c>
      <c r="F3" s="5" t="s">
        <v>141</v>
      </c>
      <c r="G3" s="5" t="s">
        <v>89</v>
      </c>
      <c r="H3" s="5" t="s">
        <v>90</v>
      </c>
      <c r="I3" s="5" t="s">
        <v>117</v>
      </c>
      <c r="J3" s="5" t="s">
        <v>142</v>
      </c>
      <c r="K3" s="5" t="s">
        <v>88</v>
      </c>
      <c r="L3" s="5" t="s">
        <v>139</v>
      </c>
    </row>
    <row r="4" spans="1:12" ht="14.25" x14ac:dyDescent="0.45">
      <c r="A4" s="17">
        <f>IF(tblTally!B2="","",tblTally!B2)</f>
        <v>46054</v>
      </c>
      <c r="B4" s="13">
        <f>IF(tblTally!B2="","",tblTally!C2+tblTally!D2)</f>
        <v>4006.8599999999997</v>
      </c>
      <c r="C4" s="13">
        <f>IF(tblTally!C2="","",tblTally!C2)</f>
        <v>1264.28</v>
      </c>
      <c r="D4" s="18">
        <f>IF(C4="","",C4/B4)</f>
        <v>0.31552886799139479</v>
      </c>
      <c r="E4" s="13" t="str">
        <f>IF(tblTally!S2=0,"",tblTally!S2)</f>
        <v/>
      </c>
      <c r="F4" s="13" t="str">
        <f>IF(E4="","",E4)</f>
        <v/>
      </c>
      <c r="G4" s="18">
        <f>IF(tblTally!E2="","",tblTally!E2/100)</f>
        <v>0.33</v>
      </c>
      <c r="H4" s="18">
        <f>IF(G4="","",G4)</f>
        <v>0.33</v>
      </c>
      <c r="I4" s="18">
        <f>ModelParameters!Intercept+((B4-ModelParameters!MeanFlow)/ModelParameters!SDFlow)*ModelParameters!FlowSlope+((D4-ModelParameters!MeanDiversion)/ModelParameters!SDDiversion)*ModelParameters!DiversionSlope</f>
        <v>0.16896133433534191</v>
      </c>
      <c r="J4" s="18">
        <f>IF(D4=0,0,EXP(I4)/(1+EXP(I4)))</f>
        <v>0.5421401301182982</v>
      </c>
      <c r="K4" s="21">
        <f t="shared" ref="K4" si="0">1/(1+EXP(-(CSurvB011+CSurvB111*(A4 -DATEVALUE("1/1/"&amp;TEXT(A4,"yy"))+1)+CSurvB211*(C4+132))))*SurvHeadgateSuCk</f>
        <v>0.84365888326207361</v>
      </c>
      <c r="L4" s="13" t="str">
        <f t="shared" ref="L4" si="1">IF(F4="","",ROUND(F4/H4/K4/J4,0))</f>
        <v/>
      </c>
    </row>
    <row r="5" spans="1:12" ht="14.25" x14ac:dyDescent="0.45">
      <c r="A5" s="17">
        <f>IF(tblTally!B3="","",tblTally!B3)</f>
        <v>46055</v>
      </c>
      <c r="B5" s="13">
        <f>IF(tblTally!B3="","",tblTally!C3+tblTally!D3)</f>
        <v>3916.9100000000003</v>
      </c>
      <c r="C5" s="13">
        <f>IF(tblTally!C3="","",tblTally!C3)</f>
        <v>1364.63</v>
      </c>
      <c r="D5" s="18">
        <f t="shared" ref="D5:D68" si="2">IF(C5="","",C5/B5)</f>
        <v>0.34839452527630199</v>
      </c>
      <c r="E5" s="13" t="str">
        <f>IF(tblTally!S3=0,"",tblTally!S3)</f>
        <v/>
      </c>
      <c r="F5" s="13" t="str">
        <f t="shared" ref="F5:F68" si="3">IF(E5="","",E5)</f>
        <v/>
      </c>
      <c r="G5" s="18">
        <f>IF(tblTally!E3="","",tblTally!E3/100)</f>
        <v>0.33</v>
      </c>
      <c r="H5" s="18">
        <f t="shared" ref="H5:H68" si="4">IF(G5="","",G5)</f>
        <v>0.33</v>
      </c>
      <c r="I5" s="18">
        <f>ModelParameters!Intercept+((B5-ModelParameters!MeanFlow)/ModelParameters!SDFlow)*ModelParameters!FlowSlope+((D5-ModelParameters!MeanDiversion)/ModelParameters!SDDiversion)*ModelParameters!DiversionSlope</f>
        <v>0.45506939152632531</v>
      </c>
      <c r="J5" s="18">
        <f t="shared" ref="J5:J68" si="5">IF(D5=0,0,EXP(I5)/(1+EXP(I5)))</f>
        <v>0.61184384898937982</v>
      </c>
      <c r="K5" s="21">
        <f t="shared" ref="K5:K68" si="6">1/(1+EXP(-(CSurvB011+CSurvB111*(A5 -DATEVALUE("1/1/"&amp;TEXT(A5,"yy"))+1)+CSurvB211*(C5+132))))*SurvHeadgateSuCk</f>
        <v>0.84697146134592516</v>
      </c>
      <c r="L5" s="13" t="str">
        <f t="shared" ref="L5:L68" si="7">IF(F5="","",ROUND(F5/H5/K5/J5,0))</f>
        <v/>
      </c>
    </row>
    <row r="6" spans="1:12" ht="14.25" x14ac:dyDescent="0.45">
      <c r="A6" s="17">
        <f>IF(tblTally!B4="","",tblTally!B4)</f>
        <v>46056</v>
      </c>
      <c r="B6" s="13">
        <f>IF(tblTally!B4="","",tblTally!C4+tblTally!D4)</f>
        <v>4000.07</v>
      </c>
      <c r="C6" s="13">
        <f>IF(tblTally!C4="","",tblTally!C4)</f>
        <v>1429.04</v>
      </c>
      <c r="D6" s="18">
        <f t="shared" si="2"/>
        <v>0.35725374805940896</v>
      </c>
      <c r="E6" s="13" t="str">
        <f>IF(tblTally!S4=0,"",tblTally!S4)</f>
        <v/>
      </c>
      <c r="F6" s="13" t="str">
        <f t="shared" si="3"/>
        <v/>
      </c>
      <c r="G6" s="18">
        <f>IF(tblTally!E4="","",tblTally!E4/100)</f>
        <v>0.33</v>
      </c>
      <c r="H6" s="18">
        <f t="shared" si="4"/>
        <v>0.33</v>
      </c>
      <c r="I6" s="18">
        <f>ModelParameters!Intercept+((B6-ModelParameters!MeanFlow)/ModelParameters!SDFlow)*ModelParameters!FlowSlope+((D6-ModelParameters!MeanDiversion)/ModelParameters!SDDiversion)*ModelParameters!DiversionSlope</f>
        <v>0.50607045367288195</v>
      </c>
      <c r="J6" s="18">
        <f t="shared" si="5"/>
        <v>0.62388484626750529</v>
      </c>
      <c r="K6" s="21">
        <f t="shared" si="6"/>
        <v>0.84881748550817693</v>
      </c>
      <c r="L6" s="13" t="str">
        <f t="shared" si="7"/>
        <v/>
      </c>
    </row>
    <row r="7" spans="1:12" ht="14.25" x14ac:dyDescent="0.45">
      <c r="A7" s="17">
        <f>IF(tblTally!B5="","",tblTally!B5)</f>
        <v>46057</v>
      </c>
      <c r="B7" s="13">
        <f>IF(tblTally!B5="","",tblTally!C5+tblTally!D5)</f>
        <v>4385.8599999999997</v>
      </c>
      <c r="C7" s="13">
        <f>IF(tblTally!C5="","",tblTally!C5)</f>
        <v>1439.39</v>
      </c>
      <c r="D7" s="18">
        <f t="shared" si="2"/>
        <v>0.32818877027538501</v>
      </c>
      <c r="E7" s="13" t="str">
        <f>IF(tblTally!S5=0,"",tblTally!S5)</f>
        <v/>
      </c>
      <c r="F7" s="13" t="str">
        <f t="shared" si="3"/>
        <v/>
      </c>
      <c r="G7" s="18">
        <f>IF(tblTally!E5="","",tblTally!E5/100)</f>
        <v>0.33</v>
      </c>
      <c r="H7" s="18">
        <f t="shared" si="4"/>
        <v>0.33</v>
      </c>
      <c r="I7" s="18">
        <f>ModelParameters!Intercept+((B7-ModelParameters!MeanFlow)/ModelParameters!SDFlow)*ModelParameters!FlowSlope+((D7-ModelParameters!MeanDiversion)/ModelParameters!SDDiversion)*ModelParameters!DiversionSlope</f>
        <v>0.17856923023096108</v>
      </c>
      <c r="J7" s="18">
        <f t="shared" si="5"/>
        <v>0.54452405894233957</v>
      </c>
      <c r="K7" s="21">
        <f t="shared" si="6"/>
        <v>0.84867110646238186</v>
      </c>
      <c r="L7" s="13" t="str">
        <f t="shared" si="7"/>
        <v/>
      </c>
    </row>
    <row r="8" spans="1:12" ht="14.25" x14ac:dyDescent="0.45">
      <c r="A8" s="17">
        <f>IF(tblTally!B6="","",tblTally!B6)</f>
        <v>46058</v>
      </c>
      <c r="B8" s="13">
        <f>IF(tblTally!B6="","",tblTally!C6+tblTally!D6)</f>
        <v>4654.37</v>
      </c>
      <c r="C8" s="13">
        <f>IF(tblTally!C6="","",tblTally!C6)</f>
        <v>1446.59</v>
      </c>
      <c r="D8" s="18">
        <f t="shared" si="2"/>
        <v>0.31080253611122449</v>
      </c>
      <c r="E8" s="13" t="str">
        <f>IF(tblTally!S6=0,"",tblTally!S6)</f>
        <v/>
      </c>
      <c r="F8" s="13" t="str">
        <f t="shared" si="3"/>
        <v/>
      </c>
      <c r="G8" s="18">
        <f>IF(tblTally!E6="","",tblTally!E6/100)</f>
        <v>0.33</v>
      </c>
      <c r="H8" s="18">
        <f t="shared" si="4"/>
        <v>0.33</v>
      </c>
      <c r="I8" s="18">
        <f>ModelParameters!Intercept+((B8-ModelParameters!MeanFlow)/ModelParameters!SDFlow)*ModelParameters!FlowSlope+((D8-ModelParameters!MeanDiversion)/ModelParameters!SDDiversion)*ModelParameters!DiversionSlope</f>
        <v>-2.6514717810966183E-2</v>
      </c>
      <c r="J8" s="18">
        <f t="shared" si="5"/>
        <v>0.49337170886681203</v>
      </c>
      <c r="K8" s="21">
        <f t="shared" si="6"/>
        <v>0.84840927006440736</v>
      </c>
      <c r="L8" s="13" t="str">
        <f t="shared" si="7"/>
        <v/>
      </c>
    </row>
    <row r="9" spans="1:12" ht="14.25" x14ac:dyDescent="0.45">
      <c r="A9" s="17">
        <f>IF(tblTally!B7="","",tblTally!B7)</f>
        <v>46059</v>
      </c>
      <c r="B9" s="13">
        <f>IF(tblTally!B7="","",tblTally!C7+tblTally!D7)</f>
        <v>4827.96</v>
      </c>
      <c r="C9" s="13">
        <f>IF(tblTally!C7="","",tblTally!C7)</f>
        <v>1453.85</v>
      </c>
      <c r="D9" s="18">
        <f t="shared" si="2"/>
        <v>0.30113132668870496</v>
      </c>
      <c r="E9" s="13" t="str">
        <f>IF(tblTally!S7=0,"",tblTally!S7)</f>
        <v/>
      </c>
      <c r="F9" s="13" t="str">
        <f t="shared" si="3"/>
        <v/>
      </c>
      <c r="G9" s="18">
        <f>IF(tblTally!E7="","",tblTally!E7/100)</f>
        <v>0.33</v>
      </c>
      <c r="H9" s="18">
        <f t="shared" si="4"/>
        <v>0.33</v>
      </c>
      <c r="I9" s="18">
        <f>ModelParameters!Intercept+((B9-ModelParameters!MeanFlow)/ModelParameters!SDFlow)*ModelParameters!FlowSlope+((D9-ModelParameters!MeanDiversion)/ModelParameters!SDDiversion)*ModelParameters!DiversionSlope</f>
        <v>-0.14648677220440098</v>
      </c>
      <c r="J9" s="18">
        <f t="shared" si="5"/>
        <v>0.46344365356275208</v>
      </c>
      <c r="K9" s="21">
        <f t="shared" si="6"/>
        <v>0.84814843391852535</v>
      </c>
      <c r="L9" s="13" t="str">
        <f t="shared" si="7"/>
        <v/>
      </c>
    </row>
    <row r="10" spans="1:12" ht="14.25" x14ac:dyDescent="0.45">
      <c r="A10" s="17">
        <f>IF(tblTally!B8="","",tblTally!B8)</f>
        <v>46060</v>
      </c>
      <c r="B10" s="13">
        <f>IF(tblTally!B8="","",tblTally!C8+tblTally!D8)</f>
        <v>4819.5</v>
      </c>
      <c r="C10" s="13">
        <f>IF(tblTally!C8="","",tblTally!C8)</f>
        <v>1451.93</v>
      </c>
      <c r="D10" s="18">
        <f t="shared" si="2"/>
        <v>0.30126154165369851</v>
      </c>
      <c r="E10" s="13" t="str">
        <f>IF(tblTally!S8=0,"",tblTally!S8)</f>
        <v/>
      </c>
      <c r="F10" s="13" t="str">
        <f t="shared" si="3"/>
        <v/>
      </c>
      <c r="G10" s="18">
        <f>IF(tblTally!E8="","",tblTally!E8/100)</f>
        <v>0.33</v>
      </c>
      <c r="H10" s="18">
        <f t="shared" si="4"/>
        <v>0.33</v>
      </c>
      <c r="I10" s="18">
        <f>ModelParameters!Intercept+((B10-ModelParameters!MeanFlow)/ModelParameters!SDFlow)*ModelParameters!FlowSlope+((D10-ModelParameters!MeanDiversion)/ModelParameters!SDDiversion)*ModelParameters!DiversionSlope</f>
        <v>-0.14338236376921101</v>
      </c>
      <c r="J10" s="18">
        <f t="shared" si="5"/>
        <v>0.46421569403984275</v>
      </c>
      <c r="K10" s="21">
        <f t="shared" si="6"/>
        <v>0.84754663489748439</v>
      </c>
      <c r="L10" s="13" t="str">
        <f t="shared" si="7"/>
        <v/>
      </c>
    </row>
    <row r="11" spans="1:12" ht="14.25" x14ac:dyDescent="0.45">
      <c r="A11" s="17">
        <f>IF(tblTally!B9="","",tblTally!B9)</f>
        <v>46061</v>
      </c>
      <c r="B11" s="13">
        <f>IF(tblTally!B9="","",tblTally!C9+tblTally!D9)</f>
        <v>4836.47</v>
      </c>
      <c r="C11" s="13">
        <f>IF(tblTally!C9="","",tblTally!C9)</f>
        <v>1455.39</v>
      </c>
      <c r="D11" s="18">
        <f t="shared" si="2"/>
        <v>0.30091988578446677</v>
      </c>
      <c r="E11" s="13" t="str">
        <f>IF(tblTally!S9=0,"",tblTally!S9)</f>
        <v/>
      </c>
      <c r="F11" s="13" t="str">
        <f t="shared" si="3"/>
        <v/>
      </c>
      <c r="G11" s="18">
        <f>IF(tblTally!E9="","",tblTally!E9/100)</f>
        <v>0.33</v>
      </c>
      <c r="H11" s="18">
        <f t="shared" si="4"/>
        <v>0.33</v>
      </c>
      <c r="I11" s="18">
        <f>ModelParameters!Intercept+((B11-ModelParameters!MeanFlow)/ModelParameters!SDFlow)*ModelParameters!FlowSlope+((D11-ModelParameters!MeanDiversion)/ModelParameters!SDDiversion)*ModelParameters!DiversionSlope</f>
        <v>-0.15025637742302533</v>
      </c>
      <c r="J11" s="18">
        <f t="shared" si="5"/>
        <v>0.46250642009550846</v>
      </c>
      <c r="K11" s="21">
        <f t="shared" si="6"/>
        <v>0.84713999795245865</v>
      </c>
      <c r="L11" s="13" t="str">
        <f t="shared" si="7"/>
        <v/>
      </c>
    </row>
    <row r="12" spans="1:12" ht="14.25" x14ac:dyDescent="0.45">
      <c r="A12" s="17">
        <f>IF(tblTally!B10="","",tblTally!B10)</f>
        <v>46062</v>
      </c>
      <c r="B12" s="13">
        <f>IF(tblTally!B10="","",tblTally!C10+tblTally!D10)</f>
        <v>5152.6000000000004</v>
      </c>
      <c r="C12" s="13">
        <f>IF(tblTally!C10="","",tblTally!C10)</f>
        <v>1447.24</v>
      </c>
      <c r="D12" s="18">
        <f t="shared" si="2"/>
        <v>0.28087567441679928</v>
      </c>
      <c r="E12" s="13" t="str">
        <f>IF(tblTally!S10=0,"",tblTally!S10)</f>
        <v/>
      </c>
      <c r="F12" s="13" t="str">
        <f t="shared" si="3"/>
        <v/>
      </c>
      <c r="G12" s="18">
        <f>IF(tblTally!E10="","",tblTally!E10/100)</f>
        <v>0.33</v>
      </c>
      <c r="H12" s="18">
        <f t="shared" si="4"/>
        <v>0.33</v>
      </c>
      <c r="I12" s="18">
        <f>ModelParameters!Intercept+((B12-ModelParameters!MeanFlow)/ModelParameters!SDFlow)*ModelParameters!FlowSlope+((D12-ModelParameters!MeanDiversion)/ModelParameters!SDDiversion)*ModelParameters!DiversionSlope</f>
        <v>-0.38829121774457304</v>
      </c>
      <c r="J12" s="18">
        <f t="shared" si="5"/>
        <v>0.40412872283309875</v>
      </c>
      <c r="K12" s="21">
        <f t="shared" si="6"/>
        <v>0.84629189177870257</v>
      </c>
      <c r="L12" s="13" t="str">
        <f t="shared" si="7"/>
        <v/>
      </c>
    </row>
    <row r="13" spans="1:12" ht="14.25" x14ac:dyDescent="0.45">
      <c r="A13" s="17">
        <f>IF(tblTally!B11="","",tblTally!B11)</f>
        <v>46063</v>
      </c>
      <c r="B13" s="13">
        <f>IF(tblTally!B11="","",tblTally!C11+tblTally!D11)</f>
        <v>5283.95</v>
      </c>
      <c r="C13" s="13">
        <f>IF(tblTally!C11="","",tblTally!C11)</f>
        <v>1347</v>
      </c>
      <c r="D13" s="18">
        <f t="shared" si="2"/>
        <v>0.25492292697697744</v>
      </c>
      <c r="E13" s="13" t="str">
        <f>IF(tblTally!S11=0,"",tblTally!S11)</f>
        <v/>
      </c>
      <c r="F13" s="13" t="str">
        <f t="shared" si="3"/>
        <v/>
      </c>
      <c r="G13" s="18">
        <f>IF(tblTally!E11="","",tblTally!E11/100)</f>
        <v>0.33</v>
      </c>
      <c r="H13" s="18">
        <f t="shared" si="4"/>
        <v>0.33</v>
      </c>
      <c r="I13" s="18">
        <f>ModelParameters!Intercept+((B13-ModelParameters!MeanFlow)/ModelParameters!SDFlow)*ModelParameters!FlowSlope+((D13-ModelParameters!MeanDiversion)/ModelParameters!SDDiversion)*ModelParameters!DiversionSlope</f>
        <v>-0.62888985906688688</v>
      </c>
      <c r="J13" s="18">
        <f t="shared" si="5"/>
        <v>0.34776230148726872</v>
      </c>
      <c r="K13" s="21">
        <f t="shared" si="6"/>
        <v>0.84178395214713042</v>
      </c>
      <c r="L13" s="13" t="str">
        <f t="shared" si="7"/>
        <v/>
      </c>
    </row>
    <row r="14" spans="1:12" ht="14.25" x14ac:dyDescent="0.45">
      <c r="A14" s="17">
        <f>IF(tblTally!B12="","",tblTally!B12)</f>
        <v>46064</v>
      </c>
      <c r="B14" s="13">
        <f>IF(tblTally!B12="","",tblTally!C12+tblTally!D12)</f>
        <v>5189.4799999999996</v>
      </c>
      <c r="C14" s="13">
        <f>IF(tblTally!C12="","",tblTally!C12)</f>
        <v>1047.74</v>
      </c>
      <c r="D14" s="18">
        <f t="shared" si="2"/>
        <v>0.20189691452708172</v>
      </c>
      <c r="E14" s="13" t="str">
        <f>IF(tblTally!S12=0,"",tblTally!S12)</f>
        <v/>
      </c>
      <c r="F14" s="13" t="str">
        <f t="shared" si="3"/>
        <v/>
      </c>
      <c r="G14" s="18">
        <f>IF(tblTally!E12="","",tblTally!E12/100)</f>
        <v>0.33</v>
      </c>
      <c r="H14" s="18">
        <f t="shared" si="4"/>
        <v>0.33</v>
      </c>
      <c r="I14" s="18">
        <f>ModelParameters!Intercept+((B14-ModelParameters!MeanFlow)/ModelParameters!SDFlow)*ModelParameters!FlowSlope+((D14-ModelParameters!MeanDiversion)/ModelParameters!SDDiversion)*ModelParameters!DiversionSlope</f>
        <v>-1.0322303863114479</v>
      </c>
      <c r="J14" s="18">
        <f t="shared" si="5"/>
        <v>0.26265192580627944</v>
      </c>
      <c r="K14" s="21">
        <f t="shared" si="6"/>
        <v>0.82766600886699837</v>
      </c>
      <c r="L14" s="13" t="str">
        <f t="shared" si="7"/>
        <v/>
      </c>
    </row>
    <row r="15" spans="1:12" ht="14.25" x14ac:dyDescent="0.45">
      <c r="A15" s="17">
        <f>IF(tblTally!B13="","",tblTally!B13)</f>
        <v>46065</v>
      </c>
      <c r="B15" s="13">
        <f>IF(tblTally!B13="","",tblTally!C13+tblTally!D13)</f>
        <v>5016.66</v>
      </c>
      <c r="C15" s="13">
        <f>IF(tblTally!C13="","",tblTally!C13)</f>
        <v>953.49</v>
      </c>
      <c r="D15" s="18">
        <f t="shared" si="2"/>
        <v>0.19006470440492279</v>
      </c>
      <c r="E15" s="13" t="str">
        <f>IF(tblTally!S13=0,"",tblTally!S13)</f>
        <v/>
      </c>
      <c r="F15" s="13" t="str">
        <f t="shared" si="3"/>
        <v/>
      </c>
      <c r="G15" s="18">
        <f>IF(tblTally!E13="","",tblTally!E13/100)</f>
        <v>0.33</v>
      </c>
      <c r="H15" s="18">
        <f t="shared" si="4"/>
        <v>0.33</v>
      </c>
      <c r="I15" s="18">
        <f>ModelParameters!Intercept+((B15-ModelParameters!MeanFlow)/ModelParameters!SDFlow)*ModelParameters!FlowSlope+((D15-ModelParameters!MeanDiversion)/ModelParameters!SDDiversion)*ModelParameters!DiversionSlope</f>
        <v>-1.0853277965123014</v>
      </c>
      <c r="J15" s="18">
        <f t="shared" si="5"/>
        <v>0.25249910536268177</v>
      </c>
      <c r="K15" s="21">
        <f t="shared" si="6"/>
        <v>0.82211069008906046</v>
      </c>
      <c r="L15" s="13" t="str">
        <f t="shared" si="7"/>
        <v/>
      </c>
    </row>
    <row r="16" spans="1:12" ht="14.25" x14ac:dyDescent="0.45">
      <c r="A16" s="17">
        <f>IF(tblTally!B14="","",tblTally!B14)</f>
        <v>46066</v>
      </c>
      <c r="B16" s="13">
        <f>IF(tblTally!B14="","",tblTally!C14+tblTally!D14)</f>
        <v>4889.68</v>
      </c>
      <c r="C16" s="13">
        <f>IF(tblTally!C14="","",tblTally!C14)</f>
        <v>947.13</v>
      </c>
      <c r="D16" s="18">
        <f t="shared" si="2"/>
        <v>0.19369979221544148</v>
      </c>
      <c r="E16" s="13" t="str">
        <f>IF(tblTally!S14=0,"",tblTally!S14)</f>
        <v/>
      </c>
      <c r="F16" s="13" t="str">
        <f t="shared" si="3"/>
        <v/>
      </c>
      <c r="G16" s="18">
        <f>IF(tblTally!E14="","",tblTally!E14/100)</f>
        <v>0.33</v>
      </c>
      <c r="H16" s="18">
        <f t="shared" si="4"/>
        <v>0.33</v>
      </c>
      <c r="I16" s="18">
        <f>ModelParameters!Intercept+((B16-ModelParameters!MeanFlow)/ModelParameters!SDFlow)*ModelParameters!FlowSlope+((D16-ModelParameters!MeanDiversion)/ModelParameters!SDDiversion)*ModelParameters!DiversionSlope</f>
        <v>-1.0252204466220116</v>
      </c>
      <c r="J16" s="18">
        <f t="shared" si="5"/>
        <v>0.26401176895953554</v>
      </c>
      <c r="K16" s="21">
        <f t="shared" si="6"/>
        <v>0.8210084678044518</v>
      </c>
      <c r="L16" s="13" t="str">
        <f t="shared" si="7"/>
        <v/>
      </c>
    </row>
    <row r="17" spans="1:12" ht="14.25" x14ac:dyDescent="0.45">
      <c r="A17" s="17">
        <f>IF(tblTally!B15="","",tblTally!B15)</f>
        <v>46067</v>
      </c>
      <c r="B17" s="13">
        <f>IF(tblTally!B15="","",tblTally!C15+tblTally!D15)</f>
        <v>4796.34</v>
      </c>
      <c r="C17" s="13">
        <f>IF(tblTally!C15="","",tblTally!C15)</f>
        <v>945.61</v>
      </c>
      <c r="D17" s="18">
        <f t="shared" si="2"/>
        <v>0.19715241204751957</v>
      </c>
      <c r="E17" s="13" t="str">
        <f>IF(tblTally!S15=0,"",tblTally!S15)</f>
        <v/>
      </c>
      <c r="F17" s="13" t="str">
        <f t="shared" si="3"/>
        <v/>
      </c>
      <c r="G17" s="18">
        <f>IF(tblTally!E15="","",tblTally!E15/100)</f>
        <v>0.33</v>
      </c>
      <c r="H17" s="18">
        <f t="shared" si="4"/>
        <v>0.33</v>
      </c>
      <c r="I17" s="18">
        <f>ModelParameters!Intercept+((B17-ModelParameters!MeanFlow)/ModelParameters!SDFlow)*ModelParameters!FlowSlope+((D17-ModelParameters!MeanDiversion)/ModelParameters!SDDiversion)*ModelParameters!DiversionSlope</f>
        <v>-0.97476150213939106</v>
      </c>
      <c r="J17" s="18">
        <f t="shared" si="5"/>
        <v>0.27393245184713777</v>
      </c>
      <c r="K17" s="21">
        <f t="shared" si="6"/>
        <v>0.82015425006648446</v>
      </c>
      <c r="L17" s="13" t="str">
        <f t="shared" si="7"/>
        <v/>
      </c>
    </row>
    <row r="18" spans="1:12" ht="14.25" x14ac:dyDescent="0.45">
      <c r="A18" s="17">
        <f>IF(tblTally!B16="","",tblTally!B16)</f>
        <v>46068</v>
      </c>
      <c r="B18" s="13">
        <f>IF(tblTally!B16="","",tblTally!C16+tblTally!D16)</f>
        <v>4642.1900000000005</v>
      </c>
      <c r="C18" s="13">
        <f>IF(tblTally!C16="","",tblTally!C16)</f>
        <v>945.39</v>
      </c>
      <c r="D18" s="18">
        <f t="shared" si="2"/>
        <v>0.20365172472475274</v>
      </c>
      <c r="E18" s="13" t="str">
        <f>IF(tblTally!S16=0,"",tblTally!S16)</f>
        <v/>
      </c>
      <c r="F18" s="13" t="str">
        <f t="shared" si="3"/>
        <v/>
      </c>
      <c r="G18" s="18">
        <f>IF(tblTally!E16="","",tblTally!E16/100)</f>
        <v>0.33</v>
      </c>
      <c r="H18" s="18">
        <f t="shared" si="4"/>
        <v>0.33</v>
      </c>
      <c r="I18" s="18">
        <f>ModelParameters!Intercept+((B18-ModelParameters!MeanFlow)/ModelParameters!SDFlow)*ModelParameters!FlowSlope+((D18-ModelParameters!MeanDiversion)/ModelParameters!SDDiversion)*ModelParameters!DiversionSlope</f>
        <v>-0.88501861670009518</v>
      </c>
      <c r="J18" s="18">
        <f t="shared" si="5"/>
        <v>0.29213887874331634</v>
      </c>
      <c r="K18" s="21">
        <f t="shared" si="6"/>
        <v>0.81936275663643277</v>
      </c>
      <c r="L18" s="13" t="str">
        <f t="shared" si="7"/>
        <v/>
      </c>
    </row>
    <row r="19" spans="1:12" ht="14.25" x14ac:dyDescent="0.45">
      <c r="A19" s="17">
        <f>IF(tblTally!B17="","",tblTally!B17)</f>
        <v>46069</v>
      </c>
      <c r="B19" s="13">
        <f>IF(tblTally!B17="","",tblTally!C17+tblTally!D17)</f>
        <v>4407.09</v>
      </c>
      <c r="C19" s="13">
        <f>IF(tblTally!C17="","",tblTally!C17)</f>
        <v>947.83</v>
      </c>
      <c r="D19" s="18">
        <f t="shared" si="2"/>
        <v>0.2150693541543286</v>
      </c>
      <c r="E19" s="13" t="str">
        <f>IF(tblTally!S17=0,"",tblTally!S17)</f>
        <v/>
      </c>
      <c r="F19" s="13" t="str">
        <f t="shared" si="3"/>
        <v/>
      </c>
      <c r="G19" s="18">
        <f>IF(tblTally!E17="","",tblTally!E17/100)</f>
        <v>0.33</v>
      </c>
      <c r="H19" s="18">
        <f t="shared" si="4"/>
        <v>0.33</v>
      </c>
      <c r="I19" s="18">
        <f>ModelParameters!Intercept+((B19-ModelParameters!MeanFlow)/ModelParameters!SDFlow)*ModelParameters!FlowSlope+((D19-ModelParameters!MeanDiversion)/ModelParameters!SDDiversion)*ModelParameters!DiversionSlope</f>
        <v>-0.73604625139126023</v>
      </c>
      <c r="J19" s="18">
        <f t="shared" si="5"/>
        <v>0.3238693240467731</v>
      </c>
      <c r="K19" s="21">
        <f t="shared" si="6"/>
        <v>0.81871039524263656</v>
      </c>
      <c r="L19" s="13" t="str">
        <f t="shared" si="7"/>
        <v/>
      </c>
    </row>
    <row r="20" spans="1:12" ht="14.25" x14ac:dyDescent="0.45">
      <c r="A20" s="17">
        <f>IF(tblTally!B18="","",tblTally!B18)</f>
        <v>46070</v>
      </c>
      <c r="B20" s="13">
        <f>IF(tblTally!B18="","",tblTally!C18+tblTally!D18)</f>
        <v>4270.92</v>
      </c>
      <c r="C20" s="13">
        <f>IF(tblTally!C18="","",tblTally!C18)</f>
        <v>768.87</v>
      </c>
      <c r="D20" s="18">
        <f t="shared" si="2"/>
        <v>0.18002444438200668</v>
      </c>
      <c r="E20" s="13" t="str">
        <f>IF(tblTally!S18=0,"",tblTally!S18)</f>
        <v/>
      </c>
      <c r="F20" s="13" t="str">
        <f t="shared" si="3"/>
        <v/>
      </c>
      <c r="G20" s="18">
        <f>IF(tblTally!E18="","",tblTally!E18/100)</f>
        <v>0.33</v>
      </c>
      <c r="H20" s="18">
        <f t="shared" si="4"/>
        <v>0.33</v>
      </c>
      <c r="I20" s="18">
        <f>ModelParameters!Intercept+((B20-ModelParameters!MeanFlow)/ModelParameters!SDFlow)*ModelParameters!FlowSlope+((D20-ModelParameters!MeanDiversion)/ModelParameters!SDDiversion)*ModelParameters!DiversionSlope</f>
        <v>-0.984681503688841</v>
      </c>
      <c r="J20" s="18">
        <f t="shared" si="5"/>
        <v>0.27196385926969285</v>
      </c>
      <c r="K20" s="21">
        <f t="shared" si="6"/>
        <v>0.80748290652440324</v>
      </c>
      <c r="L20" s="13" t="str">
        <f t="shared" si="7"/>
        <v/>
      </c>
    </row>
    <row r="21" spans="1:12" ht="14.25" x14ac:dyDescent="0.45">
      <c r="A21" s="17">
        <f>IF(tblTally!B19="","",tblTally!B19)</f>
        <v>46071</v>
      </c>
      <c r="B21" s="13">
        <f>IF(tblTally!B19="","",tblTally!C19+tblTally!D19)</f>
        <v>4387.3</v>
      </c>
      <c r="C21" s="13">
        <f>IF(tblTally!C19="","",tblTally!C19)</f>
        <v>938.3</v>
      </c>
      <c r="D21" s="18">
        <f t="shared" si="2"/>
        <v>0.21386729879424701</v>
      </c>
      <c r="E21" s="13" t="str">
        <f>IF(tblTally!S19=0,"",tblTally!S19)</f>
        <v/>
      </c>
      <c r="F21" s="13" t="str">
        <f t="shared" si="3"/>
        <v/>
      </c>
      <c r="G21" s="18">
        <f>IF(tblTally!E19="","",tblTally!E19/100)</f>
        <v>0.33</v>
      </c>
      <c r="H21" s="18">
        <f t="shared" si="4"/>
        <v>0.33</v>
      </c>
      <c r="I21" s="18">
        <f>ModelParameters!Intercept+((B21-ModelParameters!MeanFlow)/ModelParameters!SDFlow)*ModelParameters!FlowSlope+((D21-ModelParameters!MeanDiversion)/ModelParameters!SDDiversion)*ModelParameters!DiversionSlope</f>
        <v>-0.74089745841546151</v>
      </c>
      <c r="J21" s="18">
        <f t="shared" si="5"/>
        <v>0.3228079254975898</v>
      </c>
      <c r="K21" s="21">
        <f t="shared" si="6"/>
        <v>0.81658680706945852</v>
      </c>
      <c r="L21" s="13" t="str">
        <f t="shared" si="7"/>
        <v/>
      </c>
    </row>
    <row r="22" spans="1:12" ht="14.25" x14ac:dyDescent="0.45">
      <c r="A22" s="17">
        <f>IF(tblTally!B20="","",tblTally!B20)</f>
        <v>46072</v>
      </c>
      <c r="B22" s="13">
        <f>IF(tblTally!B20="","",tblTally!C20+tblTally!D20)</f>
        <v>3951.58</v>
      </c>
      <c r="C22" s="13">
        <f>IF(tblTally!C20="","",tblTally!C20)</f>
        <v>1054.24</v>
      </c>
      <c r="D22" s="18">
        <f t="shared" si="2"/>
        <v>0.2667894867369508</v>
      </c>
      <c r="E22" s="13" t="str">
        <f>IF(tblTally!S20=0,"",tblTally!S20)</f>
        <v/>
      </c>
      <c r="F22" s="13" t="str">
        <f t="shared" si="3"/>
        <v/>
      </c>
      <c r="G22" s="18">
        <f>IF(tblTally!E20="","",tblTally!E20/100)</f>
        <v>0.33</v>
      </c>
      <c r="H22" s="18">
        <f t="shared" si="4"/>
        <v>0.33</v>
      </c>
      <c r="I22" s="18">
        <f>ModelParameters!Intercept+((B22-ModelParameters!MeanFlow)/ModelParameters!SDFlow)*ModelParameters!FlowSlope+((D22-ModelParameters!MeanDiversion)/ModelParameters!SDDiversion)*ModelParameters!DiversionSlope</f>
        <v>-0.20944692804381174</v>
      </c>
      <c r="J22" s="18">
        <f t="shared" si="5"/>
        <v>0.4478288490978643</v>
      </c>
      <c r="K22" s="21">
        <f t="shared" si="6"/>
        <v>0.8221168153200803</v>
      </c>
      <c r="L22" s="13" t="str">
        <f t="shared" si="7"/>
        <v/>
      </c>
    </row>
    <row r="23" spans="1:12" ht="14.25" x14ac:dyDescent="0.45">
      <c r="A23" s="17">
        <f>IF(tblTally!B21="","",tblTally!B21)</f>
        <v>46073</v>
      </c>
      <c r="B23" s="13">
        <f>IF(tblTally!B21="","",tblTally!C21+tblTally!D21)</f>
        <v>3746.75</v>
      </c>
      <c r="C23" s="13">
        <f>IF(tblTally!C21="","",tblTally!C21)</f>
        <v>1050.6099999999999</v>
      </c>
      <c r="D23" s="18">
        <f t="shared" si="2"/>
        <v>0.28040568492693663</v>
      </c>
      <c r="E23" s="13" t="str">
        <f>IF(tblTally!S21=0,"",tblTally!S21)</f>
        <v/>
      </c>
      <c r="F23" s="13" t="str">
        <f t="shared" si="3"/>
        <v/>
      </c>
      <c r="G23" s="18">
        <f>IF(tblTally!E21="","",tblTally!E21/100)</f>
        <v>0.33</v>
      </c>
      <c r="H23" s="18">
        <f t="shared" si="4"/>
        <v>0.33</v>
      </c>
      <c r="I23" s="18">
        <f>ModelParameters!Intercept+((B23-ModelParameters!MeanFlow)/ModelParameters!SDFlow)*ModelParameters!FlowSlope+((D23-ModelParameters!MeanDiversion)/ModelParameters!SDDiversion)*ModelParameters!DiversionSlope</f>
        <v>-5.0160419193010009E-2</v>
      </c>
      <c r="J23" s="18">
        <f t="shared" si="5"/>
        <v>0.48746252385303435</v>
      </c>
      <c r="K23" s="21">
        <f t="shared" si="6"/>
        <v>0.82116054995682164</v>
      </c>
      <c r="L23" s="13" t="str">
        <f t="shared" si="7"/>
        <v/>
      </c>
    </row>
    <row r="24" spans="1:12" ht="14.25" x14ac:dyDescent="0.45">
      <c r="A24" s="17">
        <f>IF(tblTally!B22="","",tblTally!B22)</f>
        <v>46074</v>
      </c>
      <c r="B24" s="13">
        <f>IF(tblTally!B22="","",tblTally!C22+tblTally!D22)</f>
        <v>3619.61</v>
      </c>
      <c r="C24" s="13">
        <f>IF(tblTally!C22="","",tblTally!C22)</f>
        <v>1048.06</v>
      </c>
      <c r="D24" s="18">
        <f t="shared" si="2"/>
        <v>0.28955053168711542</v>
      </c>
      <c r="E24" s="13" t="str">
        <f>IF(tblTally!S22=0,"",tblTally!S22)</f>
        <v/>
      </c>
      <c r="F24" s="13" t="str">
        <f t="shared" si="3"/>
        <v/>
      </c>
      <c r="G24" s="18">
        <f>IF(tblTally!E22="","",tblTally!E22/100)</f>
        <v>0.33</v>
      </c>
      <c r="H24" s="18">
        <f t="shared" si="4"/>
        <v>0.33</v>
      </c>
      <c r="I24" s="18">
        <f>ModelParameters!Intercept+((B24-ModelParameters!MeanFlow)/ModelParameters!SDFlow)*ModelParameters!FlowSlope+((D24-ModelParameters!MeanDiversion)/ModelParameters!SDDiversion)*ModelParameters!DiversionSlope</f>
        <v>5.4282948381915469E-2</v>
      </c>
      <c r="J24" s="18">
        <f t="shared" si="5"/>
        <v>0.51356740573908932</v>
      </c>
      <c r="K24" s="21">
        <f t="shared" si="6"/>
        <v>0.82025224268201169</v>
      </c>
      <c r="L24" s="13" t="str">
        <f t="shared" si="7"/>
        <v/>
      </c>
    </row>
    <row r="25" spans="1:12" ht="14.25" x14ac:dyDescent="0.45">
      <c r="A25" s="17">
        <f>IF(tblTally!B23="","",tblTally!B23)</f>
        <v>46075</v>
      </c>
      <c r="B25" s="13">
        <f>IF(tblTally!B23="","",tblTally!C23+tblTally!D23)</f>
        <v>3530.41</v>
      </c>
      <c r="C25" s="13">
        <f>IF(tblTally!C23="","",tblTally!C23)</f>
        <v>1047.5999999999999</v>
      </c>
      <c r="D25" s="18">
        <f t="shared" si="2"/>
        <v>0.29673607314731149</v>
      </c>
      <c r="E25" s="13" t="str">
        <f>IF(tblTally!S23=0,"",tblTally!S23)</f>
        <v/>
      </c>
      <c r="F25" s="13" t="str">
        <f t="shared" si="3"/>
        <v/>
      </c>
      <c r="G25" s="18">
        <f>IF(tblTally!E23="","",tblTally!E23/100)</f>
        <v>0.33</v>
      </c>
      <c r="H25" s="18">
        <f t="shared" si="4"/>
        <v>0.33</v>
      </c>
      <c r="I25" s="18">
        <f>ModelParameters!Intercept+((B25-ModelParameters!MeanFlow)/ModelParameters!SDFlow)*ModelParameters!FlowSlope+((D25-ModelParameters!MeanDiversion)/ModelParameters!SDDiversion)*ModelParameters!DiversionSlope</f>
        <v>0.13374679568505926</v>
      </c>
      <c r="J25" s="18">
        <f t="shared" si="5"/>
        <v>0.53338694437659362</v>
      </c>
      <c r="K25" s="21">
        <f t="shared" si="6"/>
        <v>0.81944854409742962</v>
      </c>
      <c r="L25" s="13" t="str">
        <f t="shared" si="7"/>
        <v/>
      </c>
    </row>
    <row r="26" spans="1:12" ht="14.25" x14ac:dyDescent="0.45">
      <c r="A26" s="17">
        <f>IF(tblTally!B24="","",tblTally!B24)</f>
        <v>46076</v>
      </c>
      <c r="B26" s="13">
        <f>IF(tblTally!B24="","",tblTally!C24+tblTally!D24)</f>
        <v>3551.5699999999997</v>
      </c>
      <c r="C26" s="13">
        <f>IF(tblTally!C24="","",tblTally!C24)</f>
        <v>1196.95</v>
      </c>
      <c r="D26" s="18">
        <f t="shared" si="2"/>
        <v>0.33701996581793409</v>
      </c>
      <c r="E26" s="13" t="str">
        <f>IF(tblTally!S24=0,"",tblTally!S24)</f>
        <v/>
      </c>
      <c r="F26" s="13" t="str">
        <f t="shared" si="3"/>
        <v/>
      </c>
      <c r="G26" s="18">
        <f>IF(tblTally!E24="","",tblTally!E24/100)</f>
        <v>0.33</v>
      </c>
      <c r="H26" s="18">
        <f t="shared" si="4"/>
        <v>0.33</v>
      </c>
      <c r="I26" s="18">
        <f>ModelParameters!Intercept+((B26-ModelParameters!MeanFlow)/ModelParameters!SDFlow)*ModelParameters!FlowSlope+((D26-ModelParameters!MeanDiversion)/ModelParameters!SDDiversion)*ModelParameters!DiversionSlope</f>
        <v>0.45247315848420572</v>
      </c>
      <c r="J26" s="18">
        <f t="shared" si="5"/>
        <v>0.61122708838484197</v>
      </c>
      <c r="K26" s="21">
        <f t="shared" si="6"/>
        <v>0.82650456329230659</v>
      </c>
      <c r="L26" s="13" t="str">
        <f t="shared" si="7"/>
        <v/>
      </c>
    </row>
    <row r="27" spans="1:12" ht="14.25" x14ac:dyDescent="0.45">
      <c r="A27" s="17">
        <f>IF(tblTally!B25="","",tblTally!B25)</f>
        <v>46077</v>
      </c>
      <c r="B27" s="13">
        <f>IF(tblTally!B25="","",tblTally!C25+tblTally!D25)</f>
        <v>3843.29</v>
      </c>
      <c r="C27" s="13">
        <f>IF(tblTally!C25="","",tblTally!C25)</f>
        <v>1406.03</v>
      </c>
      <c r="D27" s="18">
        <f t="shared" si="2"/>
        <v>0.36584020461635736</v>
      </c>
      <c r="E27" s="13" t="str">
        <f>IF(tblTally!S25=0,"",tblTally!S25)</f>
        <v/>
      </c>
      <c r="F27" s="13" t="str">
        <f t="shared" si="3"/>
        <v/>
      </c>
      <c r="G27" s="18">
        <f>IF(tblTally!E25="","",tblTally!E25/100)</f>
        <v>0.33</v>
      </c>
      <c r="H27" s="18">
        <f t="shared" si="4"/>
        <v>0.33</v>
      </c>
      <c r="I27" s="18">
        <f>ModelParameters!Intercept+((B27-ModelParameters!MeanFlow)/ModelParameters!SDFlow)*ModelParameters!FlowSlope+((D27-ModelParameters!MeanDiversion)/ModelParameters!SDDiversion)*ModelParameters!DiversionSlope</f>
        <v>0.61323309034368756</v>
      </c>
      <c r="J27" s="18">
        <f t="shared" si="5"/>
        <v>0.64867796046706949</v>
      </c>
      <c r="K27" s="21">
        <f t="shared" si="6"/>
        <v>0.83571909904108865</v>
      </c>
      <c r="L27" s="13" t="str">
        <f t="shared" si="7"/>
        <v/>
      </c>
    </row>
    <row r="28" spans="1:12" ht="14.25" x14ac:dyDescent="0.45">
      <c r="A28" s="17">
        <f>IF(tblTally!B26="","",tblTally!B26)</f>
        <v>46078</v>
      </c>
      <c r="B28" s="13">
        <f>IF(tblTally!B26="","",tblTally!C26+tblTally!D26)</f>
        <v>4063.16</v>
      </c>
      <c r="C28" s="13">
        <f>IF(tblTally!C26="","",tblTally!C26)</f>
        <v>1445.69</v>
      </c>
      <c r="D28" s="18">
        <f t="shared" si="2"/>
        <v>0.35580434932417138</v>
      </c>
      <c r="E28" s="13" t="str">
        <f>IF(tblTally!S26=0,"",tblTally!S26)</f>
        <v/>
      </c>
      <c r="F28" s="13" t="str">
        <f t="shared" si="3"/>
        <v/>
      </c>
      <c r="G28" s="18">
        <f>IF(tblTally!E26="","",tblTally!E26/100)</f>
        <v>0.33</v>
      </c>
      <c r="H28" s="18">
        <f t="shared" si="4"/>
        <v>0.33</v>
      </c>
      <c r="I28" s="18">
        <f>ModelParameters!Intercept+((B28-ModelParameters!MeanFlow)/ModelParameters!SDFlow)*ModelParameters!FlowSlope+((D28-ModelParameters!MeanDiversion)/ModelParameters!SDDiversion)*ModelParameters!DiversionSlope</f>
        <v>0.47907385712223338</v>
      </c>
      <c r="J28" s="18">
        <f t="shared" si="5"/>
        <v>0.61752915577919998</v>
      </c>
      <c r="K28" s="21">
        <f t="shared" si="6"/>
        <v>0.83683679504337771</v>
      </c>
      <c r="L28" s="13" t="str">
        <f t="shared" si="7"/>
        <v/>
      </c>
    </row>
    <row r="29" spans="1:12" ht="14.25" x14ac:dyDescent="0.45">
      <c r="A29" s="17">
        <f>IF(tblTally!B27="","",tblTally!B27)</f>
        <v>46079</v>
      </c>
      <c r="B29" s="13">
        <f>IF(tblTally!B27="","",tblTally!C27+tblTally!D27)</f>
        <v>3995.7799999999997</v>
      </c>
      <c r="C29" s="13">
        <f>IF(tblTally!C27="","",tblTally!C27)</f>
        <v>1440.91</v>
      </c>
      <c r="D29" s="18">
        <f t="shared" si="2"/>
        <v>0.360607941378154</v>
      </c>
      <c r="E29" s="13" t="str">
        <f>IF(tblTally!S27=0,"",tblTally!S27)</f>
        <v/>
      </c>
      <c r="F29" s="13" t="str">
        <f t="shared" si="3"/>
        <v/>
      </c>
      <c r="G29" s="18">
        <f>IF(tblTally!E27="","",tblTally!E27/100)</f>
        <v>0.33</v>
      </c>
      <c r="H29" s="18">
        <f t="shared" si="4"/>
        <v>0.33</v>
      </c>
      <c r="I29" s="18">
        <f>ModelParameters!Intercept+((B29-ModelParameters!MeanFlow)/ModelParameters!SDFlow)*ModelParameters!FlowSlope+((D29-ModelParameters!MeanDiversion)/ModelParameters!SDDiversion)*ModelParameters!DiversionSlope</f>
        <v>0.53408069021078741</v>
      </c>
      <c r="J29" s="18">
        <f t="shared" si="5"/>
        <v>0.63043436422972299</v>
      </c>
      <c r="K29" s="21">
        <f t="shared" si="6"/>
        <v>0.83599157837164328</v>
      </c>
      <c r="L29" s="13" t="str">
        <f t="shared" si="7"/>
        <v/>
      </c>
    </row>
    <row r="30" spans="1:12" ht="14.25" x14ac:dyDescent="0.45">
      <c r="A30" s="17">
        <f>IF(tblTally!B28="","",tblTally!B28)</f>
        <v>46080</v>
      </c>
      <c r="B30" s="13">
        <f>IF(tblTally!B28="","",tblTally!C28+tblTally!D28)</f>
        <v>3713.24</v>
      </c>
      <c r="C30" s="13">
        <f>IF(tblTally!C28="","",tblTally!C28)</f>
        <v>1429.32</v>
      </c>
      <c r="D30" s="18">
        <f t="shared" si="2"/>
        <v>0.38492529435210221</v>
      </c>
      <c r="E30" s="13" t="str">
        <f>IF(tblTally!S28=0,"",tblTally!S28)</f>
        <v/>
      </c>
      <c r="F30" s="13" t="str">
        <f t="shared" si="3"/>
        <v/>
      </c>
      <c r="G30" s="18">
        <f>IF(tblTally!E28="","",tblTally!E28/100)</f>
        <v>0.33</v>
      </c>
      <c r="H30" s="18">
        <f t="shared" si="4"/>
        <v>0.33</v>
      </c>
      <c r="I30" s="18">
        <f>ModelParameters!Intercept+((B30-ModelParameters!MeanFlow)/ModelParameters!SDFlow)*ModelParameters!FlowSlope+((D30-ModelParameters!MeanDiversion)/ModelParameters!SDDiversion)*ModelParameters!DiversionSlope</f>
        <v>0.79830128902525344</v>
      </c>
      <c r="J30" s="18">
        <f t="shared" si="5"/>
        <v>0.68961099316410424</v>
      </c>
      <c r="K30" s="21">
        <f t="shared" si="6"/>
        <v>0.83482976798681807</v>
      </c>
      <c r="L30" s="13" t="str">
        <f t="shared" si="7"/>
        <v/>
      </c>
    </row>
    <row r="31" spans="1:12" ht="14.25" x14ac:dyDescent="0.45">
      <c r="A31" s="17">
        <f>IF(tblTally!B29="","",tblTally!B29)</f>
        <v>46081</v>
      </c>
      <c r="B31" s="13">
        <f>IF(tblTally!B29="","",tblTally!C29+tblTally!D29)</f>
        <v>3606.58</v>
      </c>
      <c r="C31" s="13">
        <f>IF(tblTally!C29="","",tblTally!C29)</f>
        <v>1419.87</v>
      </c>
      <c r="D31" s="18">
        <f t="shared" si="2"/>
        <v>0.39368875777051943</v>
      </c>
      <c r="E31" s="13" t="str">
        <f>IF(tblTally!S29=0,"",tblTally!S29)</f>
        <v/>
      </c>
      <c r="F31" s="13" t="str">
        <f t="shared" si="3"/>
        <v/>
      </c>
      <c r="G31" s="18">
        <f>IF(tblTally!E29="","",tblTally!E29/100)</f>
        <v>0.33</v>
      </c>
      <c r="H31" s="18">
        <f t="shared" si="4"/>
        <v>0.33</v>
      </c>
      <c r="I31" s="18">
        <f>ModelParameters!Intercept+((B31-ModelParameters!MeanFlow)/ModelParameters!SDFlow)*ModelParameters!FlowSlope+((D31-ModelParameters!MeanDiversion)/ModelParameters!SDDiversion)*ModelParameters!DiversionSlope</f>
        <v>0.89469759517817238</v>
      </c>
      <c r="J31" s="18">
        <f t="shared" si="5"/>
        <v>0.70985863918629166</v>
      </c>
      <c r="K31" s="21">
        <f t="shared" si="6"/>
        <v>0.83374719400417097</v>
      </c>
      <c r="L31" s="13" t="str">
        <f t="shared" si="7"/>
        <v/>
      </c>
    </row>
    <row r="32" spans="1:12" ht="14.25" x14ac:dyDescent="0.45">
      <c r="A32" s="17">
        <f>IF(tblTally!B30="","",tblTally!B30)</f>
        <v>46082</v>
      </c>
      <c r="B32" s="13">
        <f>IF(tblTally!B30="","",tblTally!C30+tblTally!D30)</f>
        <v>3491.05</v>
      </c>
      <c r="C32" s="13">
        <f>IF(tblTally!C30="","",tblTally!C30)</f>
        <v>1431.15</v>
      </c>
      <c r="D32" s="18">
        <f t="shared" si="2"/>
        <v>0.40994829635782931</v>
      </c>
      <c r="E32" s="13" t="str">
        <f>IF(tblTally!S30=0,"",tblTally!S30)</f>
        <v/>
      </c>
      <c r="F32" s="13" t="str">
        <f t="shared" si="3"/>
        <v/>
      </c>
      <c r="G32" s="18">
        <f>IF(tblTally!E30="","",tblTally!E30/100)</f>
        <v>0.33</v>
      </c>
      <c r="H32" s="18">
        <f t="shared" si="4"/>
        <v>0.33</v>
      </c>
      <c r="I32" s="18">
        <f>ModelParameters!Intercept+((B32-ModelParameters!MeanFlow)/ModelParameters!SDFlow)*ModelParameters!FlowSlope+((D32-ModelParameters!MeanDiversion)/ModelParameters!SDDiversion)*ModelParameters!DiversionSlope</f>
        <v>1.0535177255725772</v>
      </c>
      <c r="J32" s="18">
        <f t="shared" si="5"/>
        <v>0.74144982670024484</v>
      </c>
      <c r="K32" s="21">
        <f t="shared" si="6"/>
        <v>0.83360533996692632</v>
      </c>
      <c r="L32" s="13" t="str">
        <f t="shared" si="7"/>
        <v/>
      </c>
    </row>
    <row r="33" spans="1:12" ht="14.25" x14ac:dyDescent="0.45">
      <c r="A33" s="17">
        <f>IF(tblTally!B31="","",tblTally!B31)</f>
        <v>46083</v>
      </c>
      <c r="B33" s="13">
        <f>IF(tblTally!B31="","",tblTally!C31+tblTally!D31)</f>
        <v>3494.4399999999996</v>
      </c>
      <c r="C33" s="13">
        <f>IF(tblTally!C31="","",tblTally!C31)</f>
        <v>1432.84</v>
      </c>
      <c r="D33" s="18">
        <f t="shared" si="2"/>
        <v>0.41003422579869736</v>
      </c>
      <c r="E33" s="13" t="str">
        <f>IF(tblTally!S31=0,"",tblTally!S31)</f>
        <v/>
      </c>
      <c r="F33" s="13" t="str">
        <f t="shared" si="3"/>
        <v/>
      </c>
      <c r="G33" s="18">
        <f>IF(tblTally!E31="","",tblTally!E31/100)</f>
        <v>0.33</v>
      </c>
      <c r="H33" s="18">
        <f t="shared" si="4"/>
        <v>0.33</v>
      </c>
      <c r="I33" s="18">
        <f>ModelParameters!Intercept+((B33-ModelParameters!MeanFlow)/ModelParameters!SDFlow)*ModelParameters!FlowSlope+((D33-ModelParameters!MeanDiversion)/ModelParameters!SDDiversion)*ModelParameters!DiversionSlope</f>
        <v>1.0533841130093726</v>
      </c>
      <c r="J33" s="18">
        <f t="shared" si="5"/>
        <v>0.74142421208085885</v>
      </c>
      <c r="K33" s="21">
        <f t="shared" si="6"/>
        <v>0.8330212980392484</v>
      </c>
      <c r="L33" s="13" t="str">
        <f t="shared" si="7"/>
        <v/>
      </c>
    </row>
    <row r="34" spans="1:12" ht="14.25" x14ac:dyDescent="0.45">
      <c r="A34" s="17">
        <f>IF(tblTally!B32="","",tblTally!B32)</f>
        <v>46084</v>
      </c>
      <c r="B34" s="13">
        <f>IF(tblTally!B32="","",tblTally!C32+tblTally!D32)</f>
        <v>3441.93</v>
      </c>
      <c r="C34" s="13">
        <f>IF(tblTally!C32="","",tblTally!C32)</f>
        <v>1426.31</v>
      </c>
      <c r="D34" s="18">
        <f t="shared" si="2"/>
        <v>0.41439250652976672</v>
      </c>
      <c r="E34" s="13" t="str">
        <f>IF(tblTally!S32=0,"",tblTally!S32)</f>
        <v/>
      </c>
      <c r="F34" s="13" t="str">
        <f t="shared" si="3"/>
        <v/>
      </c>
      <c r="G34" s="18">
        <f>IF(tblTally!E32="","",tblTally!E32/100)</f>
        <v>0.33</v>
      </c>
      <c r="H34" s="18">
        <f t="shared" si="4"/>
        <v>0.33</v>
      </c>
      <c r="I34" s="18">
        <f>ModelParameters!Intercept+((B34-ModelParameters!MeanFlow)/ModelParameters!SDFlow)*ModelParameters!FlowSlope+((D34-ModelParameters!MeanDiversion)/ModelParameters!SDDiversion)*ModelParameters!DiversionSlope</f>
        <v>1.1011942981021756</v>
      </c>
      <c r="J34" s="18">
        <f t="shared" si="5"/>
        <v>0.75048381419689236</v>
      </c>
      <c r="K34" s="21">
        <f t="shared" si="6"/>
        <v>0.83204884311187177</v>
      </c>
      <c r="L34" s="13" t="str">
        <f t="shared" si="7"/>
        <v/>
      </c>
    </row>
    <row r="35" spans="1:12" ht="14.25" x14ac:dyDescent="0.45">
      <c r="A35" s="17">
        <f>IF(tblTally!B33="","",tblTally!B33)</f>
        <v>46085</v>
      </c>
      <c r="B35" s="13">
        <f>IF(tblTally!B33="","",tblTally!C33+tblTally!D33)</f>
        <v>3343.8599999999997</v>
      </c>
      <c r="C35" s="13">
        <f>IF(tblTally!C33="","",tblTally!C33)</f>
        <v>1436.07</v>
      </c>
      <c r="D35" s="18">
        <f t="shared" si="2"/>
        <v>0.42946475031849424</v>
      </c>
      <c r="E35" s="13" t="str">
        <f>IF(tblTally!S33=0,"",tblTally!S33)</f>
        <v/>
      </c>
      <c r="F35" s="13" t="str">
        <f t="shared" si="3"/>
        <v/>
      </c>
      <c r="G35" s="18">
        <f>IF(tblTally!E33="","",tblTally!E33/100)</f>
        <v>0.33</v>
      </c>
      <c r="H35" s="18">
        <f t="shared" si="4"/>
        <v>0.33</v>
      </c>
      <c r="I35" s="18">
        <f>ModelParameters!Intercept+((B35-ModelParameters!MeanFlow)/ModelParameters!SDFlow)*ModelParameters!FlowSlope+((D35-ModelParameters!MeanDiversion)/ModelParameters!SDDiversion)*ModelParameters!DiversionSlope</f>
        <v>1.2462225158004583</v>
      </c>
      <c r="J35" s="18">
        <f t="shared" si="5"/>
        <v>0.77664527567975405</v>
      </c>
      <c r="K35" s="21">
        <f t="shared" si="6"/>
        <v>0.83183243059496659</v>
      </c>
      <c r="L35" s="13" t="str">
        <f t="shared" si="7"/>
        <v/>
      </c>
    </row>
    <row r="36" spans="1:12" ht="14.25" x14ac:dyDescent="0.45">
      <c r="A36" s="17">
        <f>IF(tblTally!B34="","",tblTally!B34)</f>
        <v>46086</v>
      </c>
      <c r="B36" s="13">
        <f>IF(tblTally!B34="","",tblTally!C34+tblTally!D34)</f>
        <v>3377.75</v>
      </c>
      <c r="C36" s="13">
        <f>IF(tblTally!C34="","",tblTally!C34)</f>
        <v>1444.57</v>
      </c>
      <c r="D36" s="18">
        <f t="shared" si="2"/>
        <v>0.42767226704166972</v>
      </c>
      <c r="E36" s="13" t="str">
        <f>IF(tblTally!S34=0,"",tblTally!S34)</f>
        <v/>
      </c>
      <c r="F36" s="13" t="str">
        <f t="shared" si="3"/>
        <v/>
      </c>
      <c r="G36" s="18">
        <f>IF(tblTally!E34="","",tblTally!E34/100)</f>
        <v>0.33</v>
      </c>
      <c r="H36" s="18">
        <f t="shared" si="4"/>
        <v>0.33</v>
      </c>
      <c r="I36" s="18">
        <f>ModelParameters!Intercept+((B36-ModelParameters!MeanFlow)/ModelParameters!SDFlow)*ModelParameters!FlowSlope+((D36-ModelParameters!MeanDiversion)/ModelParameters!SDDiversion)*ModelParameters!DiversionSlope</f>
        <v>1.2235691827462567</v>
      </c>
      <c r="J36" s="18">
        <f t="shared" si="5"/>
        <v>0.77269104929635657</v>
      </c>
      <c r="K36" s="21">
        <f t="shared" si="6"/>
        <v>0.83155606224097134</v>
      </c>
      <c r="L36" s="13" t="str">
        <f t="shared" si="7"/>
        <v/>
      </c>
    </row>
    <row r="37" spans="1:12" ht="14.25" x14ac:dyDescent="0.45">
      <c r="A37" s="17">
        <f>IF(tblTally!B35="","",tblTally!B35)</f>
        <v>46087</v>
      </c>
      <c r="B37" s="13">
        <f>IF(tblTally!B35="","",tblTally!C35+tblTally!D35)</f>
        <v>3413.29</v>
      </c>
      <c r="C37" s="13">
        <f>IF(tblTally!C35="","",tblTally!C35)</f>
        <v>1438.69</v>
      </c>
      <c r="D37" s="18">
        <f t="shared" si="2"/>
        <v>0.42149656196807189</v>
      </c>
      <c r="E37" s="13" t="str">
        <f>IF(tblTally!S35=0,"",tblTally!S35)</f>
        <v/>
      </c>
      <c r="F37" s="13" t="str">
        <f t="shared" si="3"/>
        <v/>
      </c>
      <c r="G37" s="18">
        <f>IF(tblTally!E35="","",tblTally!E35/100)</f>
        <v>0.33</v>
      </c>
      <c r="H37" s="18">
        <f t="shared" si="4"/>
        <v>0.33</v>
      </c>
      <c r="I37" s="18">
        <f>ModelParameters!Intercept+((B37-ModelParameters!MeanFlow)/ModelParameters!SDFlow)*ModelParameters!FlowSlope+((D37-ModelParameters!MeanDiversion)/ModelParameters!SDDiversion)*ModelParameters!DiversionSlope</f>
        <v>1.1652745381771827</v>
      </c>
      <c r="J37" s="18">
        <f t="shared" si="5"/>
        <v>0.76228980444121075</v>
      </c>
      <c r="K37" s="21">
        <f t="shared" si="6"/>
        <v>0.83059573500748995</v>
      </c>
      <c r="L37" s="13" t="str">
        <f t="shared" si="7"/>
        <v/>
      </c>
    </row>
    <row r="38" spans="1:12" ht="14.25" x14ac:dyDescent="0.45">
      <c r="A38" s="17">
        <f>IF(tblTally!B36="","",tblTally!B36)</f>
        <v>46088</v>
      </c>
      <c r="B38" s="13">
        <f>IF(tblTally!B36="","",tblTally!C36+tblTally!D36)</f>
        <v>3402.19</v>
      </c>
      <c r="C38" s="13">
        <f>IF(tblTally!C36="","",tblTally!C36)</f>
        <v>1430.98</v>
      </c>
      <c r="D38" s="18">
        <f t="shared" si="2"/>
        <v>0.42060555113030135</v>
      </c>
      <c r="E38" s="13" t="str">
        <f>IF(tblTally!S36=0,"",tblTally!S36)</f>
        <v/>
      </c>
      <c r="F38" s="13" t="str">
        <f t="shared" si="3"/>
        <v/>
      </c>
      <c r="G38" s="18">
        <f>IF(tblTally!E36="","",tblTally!E36/100)</f>
        <v>0.33</v>
      </c>
      <c r="H38" s="18">
        <f t="shared" si="4"/>
        <v>0.33</v>
      </c>
      <c r="I38" s="18">
        <f>ModelParameters!Intercept+((B38-ModelParameters!MeanFlow)/ModelParameters!SDFlow)*ModelParameters!FlowSlope+((D38-ModelParameters!MeanDiversion)/ModelParameters!SDDiversion)*ModelParameters!DiversionSlope</f>
        <v>1.1608106032227632</v>
      </c>
      <c r="J38" s="18">
        <f t="shared" si="5"/>
        <v>0.76147997447035254</v>
      </c>
      <c r="K38" s="21">
        <f t="shared" si="6"/>
        <v>0.82953502491401288</v>
      </c>
      <c r="L38" s="13" t="str">
        <f t="shared" si="7"/>
        <v/>
      </c>
    </row>
    <row r="39" spans="1:12" ht="14.25" x14ac:dyDescent="0.45">
      <c r="A39" s="17">
        <f>IF(tblTally!B37="","",tblTally!B37)</f>
        <v>46089</v>
      </c>
      <c r="B39" s="13">
        <f>IF(tblTally!B37="","",tblTally!C37+tblTally!D37)</f>
        <v>3382.0299999999997</v>
      </c>
      <c r="C39" s="13">
        <f>IF(tblTally!C37="","",tblTally!C37)</f>
        <v>1438.04</v>
      </c>
      <c r="D39" s="18">
        <f t="shared" si="2"/>
        <v>0.42520024955426183</v>
      </c>
      <c r="E39" s="13" t="str">
        <f>IF(tblTally!S37=0,"",tblTally!S37)</f>
        <v/>
      </c>
      <c r="F39" s="13" t="str">
        <f t="shared" si="3"/>
        <v/>
      </c>
      <c r="G39" s="18">
        <f>IF(tblTally!E37="","",tblTally!E37/100)</f>
        <v>0.33</v>
      </c>
      <c r="H39" s="18">
        <f t="shared" si="4"/>
        <v>0.33</v>
      </c>
      <c r="I39" s="18">
        <f>ModelParameters!Intercept+((B39-ModelParameters!MeanFlow)/ModelParameters!SDFlow)*ModelParameters!FlowSlope+((D39-ModelParameters!MeanDiversion)/ModelParameters!SDDiversion)*ModelParameters!DiversionSlope</f>
        <v>1.2026538546635714</v>
      </c>
      <c r="J39" s="18">
        <f t="shared" si="5"/>
        <v>0.76899655301795755</v>
      </c>
      <c r="K39" s="21">
        <f t="shared" si="6"/>
        <v>0.82918049550396944</v>
      </c>
      <c r="L39" s="13" t="str">
        <f t="shared" si="7"/>
        <v/>
      </c>
    </row>
    <row r="40" spans="1:12" ht="14.25" x14ac:dyDescent="0.45">
      <c r="A40" s="17">
        <f>IF(tblTally!B38="","",tblTally!B38)</f>
        <v>46090</v>
      </c>
      <c r="B40" s="13">
        <f>IF(tblTally!B38="","",tblTally!C38+tblTally!D38)</f>
        <v>3673.09</v>
      </c>
      <c r="C40" s="13">
        <f>IF(tblTally!C38="","",tblTally!C38)</f>
        <v>1447.07</v>
      </c>
      <c r="D40" s="18">
        <f t="shared" si="2"/>
        <v>0.39396529897171045</v>
      </c>
      <c r="E40" s="13" t="str">
        <f>IF(tblTally!S38=0,"",tblTally!S38)</f>
        <v/>
      </c>
      <c r="F40" s="13" t="str">
        <f t="shared" si="3"/>
        <v/>
      </c>
      <c r="G40" s="18">
        <f>IF(tblTally!E38="","",tblTally!E38/100)</f>
        <v>0.33</v>
      </c>
      <c r="H40" s="18">
        <f t="shared" si="4"/>
        <v>0.33</v>
      </c>
      <c r="I40" s="18">
        <f>ModelParameters!Intercept+((B40-ModelParameters!MeanFlow)/ModelParameters!SDFlow)*ModelParameters!FlowSlope+((D40-ModelParameters!MeanDiversion)/ModelParameters!SDDiversion)*ModelParameters!DiversionSlope</f>
        <v>0.88074537037835809</v>
      </c>
      <c r="J40" s="18">
        <f t="shared" si="5"/>
        <v>0.70697665633410867</v>
      </c>
      <c r="K40" s="21">
        <f t="shared" si="6"/>
        <v>0.82892042765705298</v>
      </c>
      <c r="L40" s="13" t="str">
        <f t="shared" si="7"/>
        <v/>
      </c>
    </row>
    <row r="41" spans="1:12" ht="14.25" x14ac:dyDescent="0.45">
      <c r="A41" s="17">
        <f>IF(tblTally!B39="","",tblTally!B39)</f>
        <v>46091</v>
      </c>
      <c r="B41" s="13">
        <f>IF(tblTally!B39="","",tblTally!C39+tblTally!D39)</f>
        <v>4547.62</v>
      </c>
      <c r="C41" s="13">
        <f>IF(tblTally!C39="","",tblTally!C39)</f>
        <v>1449.01</v>
      </c>
      <c r="D41" s="18">
        <f t="shared" si="2"/>
        <v>0.31863040447530799</v>
      </c>
      <c r="E41" s="13" t="str">
        <f>IF(tblTally!S39=0,"",tblTally!S39)</f>
        <v/>
      </c>
      <c r="F41" s="13" t="str">
        <f t="shared" si="3"/>
        <v/>
      </c>
      <c r="G41" s="18">
        <f>IF(tblTally!E39="","",tblTally!E39/100)</f>
        <v>0.33</v>
      </c>
      <c r="H41" s="18">
        <f t="shared" si="4"/>
        <v>0.33</v>
      </c>
      <c r="I41" s="18">
        <f>ModelParameters!Intercept+((B41-ModelParameters!MeanFlow)/ModelParameters!SDFlow)*ModelParameters!FlowSlope+((D41-ModelParameters!MeanDiversion)/ModelParameters!SDDiversion)*ModelParameters!DiversionSlope</f>
        <v>6.238152296580847E-2</v>
      </c>
      <c r="J41" s="18">
        <f t="shared" si="5"/>
        <v>0.51559032531597848</v>
      </c>
      <c r="K41" s="21">
        <f t="shared" si="6"/>
        <v>0.8283121910730683</v>
      </c>
      <c r="L41" s="13" t="str">
        <f t="shared" si="7"/>
        <v/>
      </c>
    </row>
    <row r="42" spans="1:12" ht="14.25" x14ac:dyDescent="0.45">
      <c r="A42" s="17">
        <f>IF(tblTally!B40="","",tblTally!B40)</f>
        <v>46092</v>
      </c>
      <c r="B42" s="13">
        <f>IF(tblTally!B40="","",tblTally!C40+tblTally!D40)</f>
        <v>4855.6100000000006</v>
      </c>
      <c r="C42" s="13">
        <f>IF(tblTally!C40="","",tblTally!C40)</f>
        <v>1450.58</v>
      </c>
      <c r="D42" s="18">
        <f t="shared" si="2"/>
        <v>0.29874310333820048</v>
      </c>
      <c r="E42" s="13" t="str">
        <f>IF(tblTally!S40=0,"",tblTally!S40)</f>
        <v/>
      </c>
      <c r="F42" s="13" t="str">
        <f t="shared" si="3"/>
        <v/>
      </c>
      <c r="G42" s="18">
        <f>IF(tblTally!E40="","",tblTally!E40/100)</f>
        <v>0.33</v>
      </c>
      <c r="H42" s="18">
        <f t="shared" si="4"/>
        <v>0.33</v>
      </c>
      <c r="I42" s="18">
        <f>ModelParameters!Intercept+((B42-ModelParameters!MeanFlow)/ModelParameters!SDFlow)*ModelParameters!FlowSlope+((D42-ModelParameters!MeanDiversion)/ModelParameters!SDDiversion)*ModelParameters!DiversionSlope</f>
        <v>-0.1724121110804433</v>
      </c>
      <c r="J42" s="18">
        <f t="shared" si="5"/>
        <v>0.45700342894245249</v>
      </c>
      <c r="K42" s="21">
        <f t="shared" si="6"/>
        <v>0.82768104191544634</v>
      </c>
      <c r="L42" s="13" t="str">
        <f t="shared" si="7"/>
        <v/>
      </c>
    </row>
    <row r="43" spans="1:12" ht="14.25" x14ac:dyDescent="0.45">
      <c r="A43" s="17">
        <f>IF(tblTally!B41="","",tblTally!B41)</f>
        <v>46093</v>
      </c>
      <c r="B43" s="13">
        <f>IF(tblTally!B41="","",tblTally!C41+tblTally!D41)</f>
        <v>4534.3900000000003</v>
      </c>
      <c r="C43" s="13">
        <f>IF(tblTally!C41="","",tblTally!C41)</f>
        <v>1442.82</v>
      </c>
      <c r="D43" s="18">
        <f t="shared" si="2"/>
        <v>0.31819495014764937</v>
      </c>
      <c r="E43" s="13">
        <f>IF(tblTally!S41=0,"",tblTally!S41)</f>
        <v>1</v>
      </c>
      <c r="F43" s="13">
        <f t="shared" si="3"/>
        <v>1</v>
      </c>
      <c r="G43" s="18">
        <f>IF(tblTally!E41="","",tblTally!E41/100)</f>
        <v>0.33</v>
      </c>
      <c r="H43" s="18">
        <f t="shared" si="4"/>
        <v>0.33</v>
      </c>
      <c r="I43" s="18">
        <f>ModelParameters!Intercept+((B43-ModelParameters!MeanFlow)/ModelParameters!SDFlow)*ModelParameters!FlowSlope+((D43-ModelParameters!MeanDiversion)/ModelParameters!SDDiversion)*ModelParameters!DiversionSlope</f>
        <v>6.2098176269283697E-2</v>
      </c>
      <c r="J43" s="18">
        <f t="shared" si="5"/>
        <v>0.5155195571994553</v>
      </c>
      <c r="K43" s="21">
        <f t="shared" si="6"/>
        <v>0.82657845843964095</v>
      </c>
      <c r="L43" s="13">
        <f t="shared" si="7"/>
        <v>7</v>
      </c>
    </row>
    <row r="44" spans="1:12" ht="14.25" x14ac:dyDescent="0.45">
      <c r="A44" s="17">
        <f>IF(tblTally!B42="","",tblTally!B42)</f>
        <v>46094</v>
      </c>
      <c r="B44" s="13">
        <f>IF(tblTally!B42="","",tblTally!C42+tblTally!D42)</f>
        <v>5993.83</v>
      </c>
      <c r="C44" s="13">
        <f>IF(tblTally!C42="","",tblTally!C42)</f>
        <v>1445.1</v>
      </c>
      <c r="D44" s="18">
        <f t="shared" si="2"/>
        <v>0.2410979290370264</v>
      </c>
      <c r="E44" s="13" t="str">
        <f>IF(tblTally!S42=0,"",tblTally!S42)</f>
        <v/>
      </c>
      <c r="F44" s="13" t="str">
        <f t="shared" si="3"/>
        <v/>
      </c>
      <c r="G44" s="18">
        <f>IF(tblTally!E42="","",tblTally!E42/100)</f>
        <v>0.33</v>
      </c>
      <c r="H44" s="18">
        <f t="shared" si="4"/>
        <v>0.33</v>
      </c>
      <c r="I44" s="18">
        <f>ModelParameters!Intercept+((B44-ModelParameters!MeanFlow)/ModelParameters!SDFlow)*ModelParameters!FlowSlope+((D44-ModelParameters!MeanDiversion)/ModelParameters!SDDiversion)*ModelParameters!DiversionSlope</f>
        <v>-0.91268562565021716</v>
      </c>
      <c r="J44" s="18">
        <f t="shared" si="5"/>
        <v>0.28645058969247222</v>
      </c>
      <c r="K44" s="21">
        <f t="shared" si="6"/>
        <v>0.8259696933862215</v>
      </c>
      <c r="L44" s="13" t="str">
        <f t="shared" si="7"/>
        <v/>
      </c>
    </row>
    <row r="45" spans="1:12" ht="14.25" x14ac:dyDescent="0.45">
      <c r="A45" s="17">
        <f>IF(tblTally!B43="","",tblTally!B43)</f>
        <v>46095</v>
      </c>
      <c r="B45" s="13">
        <f>IF(tblTally!B43="","",tblTally!C43+tblTally!D43)</f>
        <v>7686.0700000000006</v>
      </c>
      <c r="C45" s="13">
        <f>IF(tblTally!C43="","",tblTally!C43)</f>
        <v>1435.43</v>
      </c>
      <c r="D45" s="18">
        <f t="shared" si="2"/>
        <v>0.18675734152824525</v>
      </c>
      <c r="E45" s="13" t="str">
        <f>IF(tblTally!S43=0,"",tblTally!S43)</f>
        <v/>
      </c>
      <c r="F45" s="13" t="str">
        <f t="shared" si="3"/>
        <v/>
      </c>
      <c r="G45" s="18">
        <f>IF(tblTally!E43="","",tblTally!E43/100)</f>
        <v>0.33</v>
      </c>
      <c r="H45" s="18">
        <f t="shared" si="4"/>
        <v>0.33</v>
      </c>
      <c r="I45" s="18">
        <f>ModelParameters!Intercept+((B45-ModelParameters!MeanFlow)/ModelParameters!SDFlow)*ModelParameters!FlowSlope+((D45-ModelParameters!MeanDiversion)/ModelParameters!SDDiversion)*ModelParameters!DiversionSlope</f>
        <v>-1.7611313721095669</v>
      </c>
      <c r="J45" s="18">
        <f t="shared" si="5"/>
        <v>0.14664870005272587</v>
      </c>
      <c r="K45" s="21">
        <f t="shared" si="6"/>
        <v>0.82474626130357254</v>
      </c>
      <c r="L45" s="13" t="str">
        <f t="shared" si="7"/>
        <v/>
      </c>
    </row>
    <row r="46" spans="1:12" ht="14.25" x14ac:dyDescent="0.45">
      <c r="A46" s="17">
        <f>IF(tblTally!B44="","",tblTally!B44)</f>
        <v>46096</v>
      </c>
      <c r="B46" s="13">
        <f>IF(tblTally!B44="","",tblTally!C44+tblTally!D44)</f>
        <v>9212.9</v>
      </c>
      <c r="C46" s="13">
        <f>IF(tblTally!C44="","",tblTally!C44)</f>
        <v>1442.6</v>
      </c>
      <c r="D46" s="18">
        <f t="shared" si="2"/>
        <v>0.15658478872016413</v>
      </c>
      <c r="E46" s="13" t="str">
        <f>IF(tblTally!S44=0,"",tblTally!S44)</f>
        <v/>
      </c>
      <c r="F46" s="13" t="str">
        <f t="shared" si="3"/>
        <v/>
      </c>
      <c r="G46" s="18">
        <f>IF(tblTally!E44="","",tblTally!E44/100)</f>
        <v>0.33</v>
      </c>
      <c r="H46" s="18">
        <f t="shared" si="4"/>
        <v>0.33</v>
      </c>
      <c r="I46" s="18">
        <f>ModelParameters!Intercept+((B46-ModelParameters!MeanFlow)/ModelParameters!SDFlow)*ModelParameters!FlowSlope+((D46-ModelParameters!MeanDiversion)/ModelParameters!SDDiversion)*ModelParameters!DiversionSlope</f>
        <v>-2.3750435743045637</v>
      </c>
      <c r="J46" s="18">
        <f t="shared" si="5"/>
        <v>8.509565249511572E-2</v>
      </c>
      <c r="K46" s="21">
        <f t="shared" si="6"/>
        <v>0.82437615758120864</v>
      </c>
      <c r="L46" s="13" t="str">
        <f t="shared" si="7"/>
        <v/>
      </c>
    </row>
    <row r="47" spans="1:12" ht="14.25" x14ac:dyDescent="0.45">
      <c r="A47" s="17">
        <f>IF(tblTally!B45="","",tblTally!B45)</f>
        <v>46097</v>
      </c>
      <c r="B47" s="13">
        <f>IF(tblTally!B45="","",tblTally!C45+tblTally!D45)</f>
        <v>8342.5300000000007</v>
      </c>
      <c r="C47" s="13">
        <f>IF(tblTally!C45="","",tblTally!C45)</f>
        <v>1445.27</v>
      </c>
      <c r="D47" s="18">
        <f t="shared" si="2"/>
        <v>0.1732412109995409</v>
      </c>
      <c r="E47" s="13">
        <f>IF(tblTally!S45=0,"",tblTally!S45)</f>
        <v>3</v>
      </c>
      <c r="F47" s="13">
        <f t="shared" si="3"/>
        <v>3</v>
      </c>
      <c r="G47" s="18">
        <f>IF(tblTally!E45="","",tblTally!E45/100)</f>
        <v>0.33</v>
      </c>
      <c r="H47" s="18">
        <f t="shared" si="4"/>
        <v>0.33</v>
      </c>
      <c r="I47" s="18">
        <f>ModelParameters!Intercept+((B47-ModelParameters!MeanFlow)/ModelParameters!SDFlow)*ModelParameters!FlowSlope+((D47-ModelParameters!MeanDiversion)/ModelParameters!SDDiversion)*ModelParameters!DiversionSlope</f>
        <v>-2.0294519230150003</v>
      </c>
      <c r="J47" s="18">
        <f t="shared" si="5"/>
        <v>0.11614517333494577</v>
      </c>
      <c r="K47" s="21">
        <f t="shared" si="6"/>
        <v>0.82377151647892755</v>
      </c>
      <c r="L47" s="13">
        <f t="shared" si="7"/>
        <v>95</v>
      </c>
    </row>
    <row r="48" spans="1:12" ht="14.25" x14ac:dyDescent="0.45">
      <c r="A48" s="17">
        <f>IF(tblTally!B46="","",tblTally!B46)</f>
        <v>46098</v>
      </c>
      <c r="B48" s="13">
        <f>IF(tblTally!B46="","",tblTally!C46+tblTally!D46)</f>
        <v>7332.49</v>
      </c>
      <c r="C48" s="13">
        <f>IF(tblTally!C46="","",tblTally!C46)</f>
        <v>1433.79</v>
      </c>
      <c r="D48" s="18">
        <f t="shared" si="2"/>
        <v>0.1955393052019164</v>
      </c>
      <c r="E48" s="13" t="str">
        <f>IF(tblTally!S46=0,"",tblTally!S46)</f>
        <v/>
      </c>
      <c r="F48" s="13" t="str">
        <f t="shared" si="3"/>
        <v/>
      </c>
      <c r="G48" s="18">
        <f>IF(tblTally!E46="","",tblTally!E46/100)</f>
        <v>0.33</v>
      </c>
      <c r="H48" s="18">
        <f t="shared" si="4"/>
        <v>0.33</v>
      </c>
      <c r="I48" s="18">
        <f>ModelParameters!Intercept+((B48-ModelParameters!MeanFlow)/ModelParameters!SDFlow)*ModelParameters!FlowSlope+((D48-ModelParameters!MeanDiversion)/ModelParameters!SDDiversion)*ModelParameters!DiversionSlope</f>
        <v>-1.6045342115020511</v>
      </c>
      <c r="J48" s="18">
        <f t="shared" si="5"/>
        <v>0.16734884994782917</v>
      </c>
      <c r="K48" s="21">
        <f t="shared" si="6"/>
        <v>0.82242088786525402</v>
      </c>
      <c r="L48" s="13" t="str">
        <f t="shared" si="7"/>
        <v/>
      </c>
    </row>
    <row r="49" spans="1:12" ht="14.25" x14ac:dyDescent="0.45">
      <c r="A49" s="17">
        <f>IF(tblTally!B47="","",tblTally!B47)</f>
        <v>46099</v>
      </c>
      <c r="B49" s="13">
        <f>IF(tblTally!B47="","",tblTally!C47+tblTally!D47)</f>
        <v>9191.18</v>
      </c>
      <c r="C49" s="13">
        <f>IF(tblTally!C47="","",tblTally!C47)</f>
        <v>1439.93</v>
      </c>
      <c r="D49" s="18">
        <f t="shared" si="2"/>
        <v>0.15666432384089965</v>
      </c>
      <c r="E49" s="13" t="str">
        <f>IF(tblTally!S47=0,"",tblTally!S47)</f>
        <v/>
      </c>
      <c r="F49" s="13" t="str">
        <f t="shared" si="3"/>
        <v/>
      </c>
      <c r="G49" s="18">
        <f>IF(tblTally!E47="","",tblTally!E47/100)</f>
        <v>0.33</v>
      </c>
      <c r="H49" s="18">
        <f t="shared" si="4"/>
        <v>0.33</v>
      </c>
      <c r="I49" s="18">
        <f>ModelParameters!Intercept+((B49-ModelParameters!MeanFlow)/ModelParameters!SDFlow)*ModelParameters!FlowSlope+((D49-ModelParameters!MeanDiversion)/ModelParameters!SDDiversion)*ModelParameters!DiversionSlope</f>
        <v>-2.3691217243451996</v>
      </c>
      <c r="J49" s="18">
        <f t="shared" si="5"/>
        <v>8.5557828683343412E-2</v>
      </c>
      <c r="K49" s="21">
        <f t="shared" si="6"/>
        <v>0.82198625309766771</v>
      </c>
      <c r="L49" s="13" t="str">
        <f t="shared" si="7"/>
        <v/>
      </c>
    </row>
    <row r="50" spans="1:12" ht="14.25" x14ac:dyDescent="0.45">
      <c r="A50" s="17">
        <f>IF(tblTally!B48="","",tblTally!B48)</f>
        <v>46100</v>
      </c>
      <c r="B50" s="13">
        <f>IF(tblTally!B48="","",tblTally!C48+tblTally!D48)</f>
        <v>13243.619999999999</v>
      </c>
      <c r="C50" s="13">
        <f>IF(tblTally!C48="","",tblTally!C48)</f>
        <v>1419.56</v>
      </c>
      <c r="D50" s="18">
        <f t="shared" si="2"/>
        <v>0.10718821591075552</v>
      </c>
      <c r="E50" s="13" t="str">
        <f>IF(tblTally!S48=0,"",tblTally!S48)</f>
        <v/>
      </c>
      <c r="F50" s="13" t="str">
        <f t="shared" si="3"/>
        <v/>
      </c>
      <c r="G50" s="18">
        <f>IF(tblTally!E48="","",tblTally!E48/100)</f>
        <v>0.33</v>
      </c>
      <c r="H50" s="18">
        <f t="shared" si="4"/>
        <v>0.33</v>
      </c>
      <c r="I50" s="18">
        <f>ModelParameters!Intercept+((B50-ModelParameters!MeanFlow)/ModelParameters!SDFlow)*ModelParameters!FlowSlope+((D50-ModelParameters!MeanDiversion)/ModelParameters!SDDiversion)*ModelParameters!DiversionSlope</f>
        <v>-3.7524701048930429</v>
      </c>
      <c r="J50" s="18">
        <f t="shared" si="5"/>
        <v>2.2921982802160578E-2</v>
      </c>
      <c r="K50" s="21">
        <f t="shared" si="6"/>
        <v>0.82012899797833949</v>
      </c>
      <c r="L50" s="13" t="str">
        <f t="shared" si="7"/>
        <v/>
      </c>
    </row>
    <row r="51" spans="1:12" ht="14.25" x14ac:dyDescent="0.45">
      <c r="A51" s="17" t="str">
        <f>IF(tblTally!B49="","",tblTally!B49)</f>
        <v/>
      </c>
      <c r="B51" s="13" t="str">
        <f>IF(tblTally!B49="","",tblTally!C49+tblTally!D49)</f>
        <v/>
      </c>
      <c r="C51" s="13">
        <f>IF(tblTally!C49="","",tblTally!C49)</f>
        <v>1409.3</v>
      </c>
      <c r="D51" s="18" t="e">
        <f t="shared" si="2"/>
        <v>#VALUE!</v>
      </c>
      <c r="E51" s="13" t="str">
        <f>IF(tblTally!S49=0,"",tblTally!S49)</f>
        <v/>
      </c>
      <c r="F51" s="13" t="str">
        <f t="shared" si="3"/>
        <v/>
      </c>
      <c r="G51" s="18" t="str">
        <f>IF(tblTally!E49="","",tblTally!E49/100)</f>
        <v/>
      </c>
      <c r="H51" s="18" t="str">
        <f t="shared" si="4"/>
        <v/>
      </c>
      <c r="I51" s="18" t="e">
        <f>ModelParameters!Intercept+((B51-ModelParameters!MeanFlow)/ModelParameters!SDFlow)*ModelParameters!FlowSlope+((D51-ModelParameters!MeanDiversion)/ModelParameters!SDDiversion)*ModelParameters!DiversionSlope</f>
        <v>#VALUE!</v>
      </c>
      <c r="J51" s="18" t="e">
        <f t="shared" si="5"/>
        <v>#VALUE!</v>
      </c>
      <c r="K51" s="21" t="e">
        <f t="shared" si="6"/>
        <v>#VALUE!</v>
      </c>
      <c r="L51" s="13" t="str">
        <f t="shared" si="7"/>
        <v/>
      </c>
    </row>
    <row r="52" spans="1:12" ht="14.25" x14ac:dyDescent="0.45">
      <c r="A52" s="17" t="str">
        <f>IF(tblTally!B50="","",tblTally!B50)</f>
        <v/>
      </c>
      <c r="B52" s="13" t="str">
        <f>IF(tblTally!B50="","",tblTally!C50+tblTally!D50)</f>
        <v/>
      </c>
      <c r="C52" s="13" t="str">
        <f>IF(tblTally!C50="","",tblTally!C50)</f>
        <v/>
      </c>
      <c r="D52" s="18" t="str">
        <f t="shared" si="2"/>
        <v/>
      </c>
      <c r="E52" s="13" t="str">
        <f>IF(tblTally!S50=0,"",tblTally!S50)</f>
        <v/>
      </c>
      <c r="F52" s="13" t="str">
        <f t="shared" si="3"/>
        <v/>
      </c>
      <c r="G52" s="18" t="str">
        <f>IF(tblTally!E50="","",tblTally!E50/100)</f>
        <v/>
      </c>
      <c r="H52" s="18" t="str">
        <f t="shared" si="4"/>
        <v/>
      </c>
      <c r="I52" s="18" t="e">
        <f>ModelParameters!Intercept+((B52-ModelParameters!MeanFlow)/ModelParameters!SDFlow)*ModelParameters!FlowSlope+((D52-ModelParameters!MeanDiversion)/ModelParameters!SDDiversion)*ModelParameters!DiversionSlope</f>
        <v>#VALUE!</v>
      </c>
      <c r="J52" s="18" t="e">
        <f t="shared" si="5"/>
        <v>#VALUE!</v>
      </c>
      <c r="K52" s="21" t="e">
        <f t="shared" si="6"/>
        <v>#VALUE!</v>
      </c>
      <c r="L52" s="13" t="str">
        <f t="shared" si="7"/>
        <v/>
      </c>
    </row>
    <row r="53" spans="1:12" ht="14.25" x14ac:dyDescent="0.45">
      <c r="A53" s="17" t="str">
        <f>IF(tblTally!B51="","",tblTally!B51)</f>
        <v/>
      </c>
      <c r="B53" s="13" t="str">
        <f>IF(tblTally!B51="","",tblTally!C51+tblTally!D51)</f>
        <v/>
      </c>
      <c r="C53" s="13" t="str">
        <f>IF(tblTally!C51="","",tblTally!C51)</f>
        <v/>
      </c>
      <c r="D53" s="18" t="str">
        <f t="shared" si="2"/>
        <v/>
      </c>
      <c r="E53" s="13" t="str">
        <f>IF(tblTally!S51=0,"",tblTally!S51)</f>
        <v/>
      </c>
      <c r="F53" s="13" t="str">
        <f t="shared" si="3"/>
        <v/>
      </c>
      <c r="G53" s="18" t="str">
        <f>IF(tblTally!E51="","",tblTally!E51/100)</f>
        <v/>
      </c>
      <c r="H53" s="18" t="str">
        <f t="shared" si="4"/>
        <v/>
      </c>
      <c r="I53" s="18" t="e">
        <f>ModelParameters!Intercept+((B53-ModelParameters!MeanFlow)/ModelParameters!SDFlow)*ModelParameters!FlowSlope+((D53-ModelParameters!MeanDiversion)/ModelParameters!SDDiversion)*ModelParameters!DiversionSlope</f>
        <v>#VALUE!</v>
      </c>
      <c r="J53" s="18" t="e">
        <f t="shared" si="5"/>
        <v>#VALUE!</v>
      </c>
      <c r="K53" s="21" t="e">
        <f t="shared" si="6"/>
        <v>#VALUE!</v>
      </c>
      <c r="L53" s="13" t="str">
        <f t="shared" si="7"/>
        <v/>
      </c>
    </row>
    <row r="54" spans="1:12" ht="14.25" x14ac:dyDescent="0.45">
      <c r="A54" s="17" t="str">
        <f>IF(tblTally!B52="","",tblTally!B52)</f>
        <v/>
      </c>
      <c r="B54" s="13" t="str">
        <f>IF(tblTally!B52="","",tblTally!C52+tblTally!D52)</f>
        <v/>
      </c>
      <c r="C54" s="13" t="str">
        <f>IF(tblTally!C52="","",tblTally!C52)</f>
        <v/>
      </c>
      <c r="D54" s="18" t="str">
        <f t="shared" si="2"/>
        <v/>
      </c>
      <c r="E54" s="13" t="str">
        <f>IF(tblTally!S52=0,"",tblTally!S52)</f>
        <v/>
      </c>
      <c r="F54" s="13" t="str">
        <f t="shared" si="3"/>
        <v/>
      </c>
      <c r="G54" s="18" t="str">
        <f>IF(tblTally!E52="","",tblTally!E52/100)</f>
        <v/>
      </c>
      <c r="H54" s="18" t="str">
        <f t="shared" si="4"/>
        <v/>
      </c>
      <c r="I54" s="18" t="e">
        <f>ModelParameters!Intercept+((B54-ModelParameters!MeanFlow)/ModelParameters!SDFlow)*ModelParameters!FlowSlope+((D54-ModelParameters!MeanDiversion)/ModelParameters!SDDiversion)*ModelParameters!DiversionSlope</f>
        <v>#VALUE!</v>
      </c>
      <c r="J54" s="18" t="e">
        <f t="shared" si="5"/>
        <v>#VALUE!</v>
      </c>
      <c r="K54" s="21" t="e">
        <f t="shared" si="6"/>
        <v>#VALUE!</v>
      </c>
      <c r="L54" s="13" t="str">
        <f t="shared" si="7"/>
        <v/>
      </c>
    </row>
    <row r="55" spans="1:12" ht="14.25" x14ac:dyDescent="0.45">
      <c r="A55" s="17" t="str">
        <f>IF(tblTally!B53="","",tblTally!B53)</f>
        <v/>
      </c>
      <c r="B55" s="13" t="str">
        <f>IF(tblTally!B53="","",tblTally!C53+tblTally!D53)</f>
        <v/>
      </c>
      <c r="C55" s="13" t="str">
        <f>IF(tblTally!C53="","",tblTally!C53)</f>
        <v/>
      </c>
      <c r="D55" s="18" t="str">
        <f t="shared" si="2"/>
        <v/>
      </c>
      <c r="E55" s="13" t="str">
        <f>IF(tblTally!S53=0,"",tblTally!S53)</f>
        <v/>
      </c>
      <c r="F55" s="13" t="str">
        <f t="shared" si="3"/>
        <v/>
      </c>
      <c r="G55" s="18" t="str">
        <f>IF(tblTally!E53="","",tblTally!E53/100)</f>
        <v/>
      </c>
      <c r="H55" s="18" t="str">
        <f t="shared" si="4"/>
        <v/>
      </c>
      <c r="I55" s="18" t="e">
        <f>ModelParameters!Intercept+((B55-ModelParameters!MeanFlow)/ModelParameters!SDFlow)*ModelParameters!FlowSlope+((D55-ModelParameters!MeanDiversion)/ModelParameters!SDDiversion)*ModelParameters!DiversionSlope</f>
        <v>#VALUE!</v>
      </c>
      <c r="J55" s="18" t="e">
        <f t="shared" si="5"/>
        <v>#VALUE!</v>
      </c>
      <c r="K55" s="21" t="e">
        <f t="shared" si="6"/>
        <v>#VALUE!</v>
      </c>
      <c r="L55" s="13" t="str">
        <f t="shared" si="7"/>
        <v/>
      </c>
    </row>
    <row r="56" spans="1:12" ht="14.25" x14ac:dyDescent="0.45">
      <c r="A56" s="17" t="str">
        <f>IF(tblTally!B54="","",tblTally!B54)</f>
        <v/>
      </c>
      <c r="B56" s="13" t="str">
        <f>IF(tblTally!B54="","",tblTally!C54+tblTally!D54)</f>
        <v/>
      </c>
      <c r="C56" s="13" t="str">
        <f>IF(tblTally!C54="","",tblTally!C54)</f>
        <v/>
      </c>
      <c r="D56" s="18" t="str">
        <f t="shared" si="2"/>
        <v/>
      </c>
      <c r="E56" s="13" t="str">
        <f>IF(tblTally!S54=0,"",tblTally!S54)</f>
        <v/>
      </c>
      <c r="F56" s="13" t="str">
        <f t="shared" si="3"/>
        <v/>
      </c>
      <c r="G56" s="18" t="str">
        <f>IF(tblTally!E54="","",tblTally!E54/100)</f>
        <v/>
      </c>
      <c r="H56" s="18" t="str">
        <f t="shared" si="4"/>
        <v/>
      </c>
      <c r="I56" s="18" t="e">
        <f>ModelParameters!Intercept+((B56-ModelParameters!MeanFlow)/ModelParameters!SDFlow)*ModelParameters!FlowSlope+((D56-ModelParameters!MeanDiversion)/ModelParameters!SDDiversion)*ModelParameters!DiversionSlope</f>
        <v>#VALUE!</v>
      </c>
      <c r="J56" s="18" t="e">
        <f t="shared" si="5"/>
        <v>#VALUE!</v>
      </c>
      <c r="K56" s="21" t="e">
        <f t="shared" si="6"/>
        <v>#VALUE!</v>
      </c>
      <c r="L56" s="13" t="str">
        <f t="shared" si="7"/>
        <v/>
      </c>
    </row>
    <row r="57" spans="1:12" ht="14.25" x14ac:dyDescent="0.45">
      <c r="A57" s="17" t="str">
        <f>IF(tblTally!B55="","",tblTally!B55)</f>
        <v/>
      </c>
      <c r="B57" s="13" t="str">
        <f>IF(tblTally!B55="","",tblTally!C55+tblTally!D55)</f>
        <v/>
      </c>
      <c r="C57" s="13" t="str">
        <f>IF(tblTally!C55="","",tblTally!C55)</f>
        <v/>
      </c>
      <c r="D57" s="18" t="str">
        <f t="shared" si="2"/>
        <v/>
      </c>
      <c r="E57" s="13" t="str">
        <f>IF(tblTally!S55=0,"",tblTally!S55)</f>
        <v/>
      </c>
      <c r="F57" s="13" t="str">
        <f t="shared" si="3"/>
        <v/>
      </c>
      <c r="G57" s="18" t="str">
        <f>IF(tblTally!E55="","",tblTally!E55/100)</f>
        <v/>
      </c>
      <c r="H57" s="18" t="str">
        <f t="shared" si="4"/>
        <v/>
      </c>
      <c r="I57" s="18" t="e">
        <f>ModelParameters!Intercept+((B57-ModelParameters!MeanFlow)/ModelParameters!SDFlow)*ModelParameters!FlowSlope+((D57-ModelParameters!MeanDiversion)/ModelParameters!SDDiversion)*ModelParameters!DiversionSlope</f>
        <v>#VALUE!</v>
      </c>
      <c r="J57" s="18" t="e">
        <f t="shared" si="5"/>
        <v>#VALUE!</v>
      </c>
      <c r="K57" s="21" t="e">
        <f t="shared" si="6"/>
        <v>#VALUE!</v>
      </c>
      <c r="L57" s="13" t="str">
        <f t="shared" si="7"/>
        <v/>
      </c>
    </row>
    <row r="58" spans="1:12" ht="14.25" x14ac:dyDescent="0.45">
      <c r="A58" s="17" t="str">
        <f>IF(tblTally!B56="","",tblTally!B56)</f>
        <v/>
      </c>
      <c r="B58" s="13" t="str">
        <f>IF(tblTally!B56="","",tblTally!C56+tblTally!D56)</f>
        <v/>
      </c>
      <c r="C58" s="13" t="str">
        <f>IF(tblTally!C56="","",tblTally!C56)</f>
        <v/>
      </c>
      <c r="D58" s="18" t="str">
        <f t="shared" si="2"/>
        <v/>
      </c>
      <c r="E58" s="13" t="str">
        <f>IF(tblTally!S56=0,"",tblTally!S56)</f>
        <v/>
      </c>
      <c r="F58" s="13" t="str">
        <f t="shared" si="3"/>
        <v/>
      </c>
      <c r="G58" s="18" t="str">
        <f>IF(tblTally!E56="","",tblTally!E56/100)</f>
        <v/>
      </c>
      <c r="H58" s="18" t="str">
        <f t="shared" si="4"/>
        <v/>
      </c>
      <c r="I58" s="18" t="e">
        <f>ModelParameters!Intercept+((B58-ModelParameters!MeanFlow)/ModelParameters!SDFlow)*ModelParameters!FlowSlope+((D58-ModelParameters!MeanDiversion)/ModelParameters!SDDiversion)*ModelParameters!DiversionSlope</f>
        <v>#VALUE!</v>
      </c>
      <c r="J58" s="18" t="e">
        <f t="shared" si="5"/>
        <v>#VALUE!</v>
      </c>
      <c r="K58" s="21" t="e">
        <f t="shared" si="6"/>
        <v>#VALUE!</v>
      </c>
      <c r="L58" s="13" t="str">
        <f t="shared" si="7"/>
        <v/>
      </c>
    </row>
    <row r="59" spans="1:12" ht="14.25" x14ac:dyDescent="0.45">
      <c r="A59" s="17" t="str">
        <f>IF(tblTally!B57="","",tblTally!B57)</f>
        <v/>
      </c>
      <c r="B59" s="13" t="str">
        <f>IF(tblTally!B57="","",tblTally!C57+tblTally!D57)</f>
        <v/>
      </c>
      <c r="C59" s="13" t="str">
        <f>IF(tblTally!C57="","",tblTally!C57)</f>
        <v/>
      </c>
      <c r="D59" s="18" t="str">
        <f t="shared" si="2"/>
        <v/>
      </c>
      <c r="E59" s="13" t="str">
        <f>IF(tblTally!S57=0,"",tblTally!S57)</f>
        <v/>
      </c>
      <c r="F59" s="13" t="str">
        <f t="shared" si="3"/>
        <v/>
      </c>
      <c r="G59" s="18" t="str">
        <f>IF(tblTally!E57="","",tblTally!E57/100)</f>
        <v/>
      </c>
      <c r="H59" s="18" t="str">
        <f t="shared" si="4"/>
        <v/>
      </c>
      <c r="I59" s="18" t="e">
        <f>ModelParameters!Intercept+((B59-ModelParameters!MeanFlow)/ModelParameters!SDFlow)*ModelParameters!FlowSlope+((D59-ModelParameters!MeanDiversion)/ModelParameters!SDDiversion)*ModelParameters!DiversionSlope</f>
        <v>#VALUE!</v>
      </c>
      <c r="J59" s="18" t="e">
        <f t="shared" si="5"/>
        <v>#VALUE!</v>
      </c>
      <c r="K59" s="21" t="e">
        <f t="shared" si="6"/>
        <v>#VALUE!</v>
      </c>
      <c r="L59" s="13" t="str">
        <f t="shared" si="7"/>
        <v/>
      </c>
    </row>
    <row r="60" spans="1:12" ht="14.25" x14ac:dyDescent="0.45">
      <c r="A60" s="17" t="str">
        <f>IF(tblTally!B58="","",tblTally!B58)</f>
        <v/>
      </c>
      <c r="B60" s="13" t="str">
        <f>IF(tblTally!B58="","",tblTally!C58+tblTally!D58)</f>
        <v/>
      </c>
      <c r="C60" s="13" t="str">
        <f>IF(tblTally!C58="","",tblTally!C58)</f>
        <v/>
      </c>
      <c r="D60" s="18" t="str">
        <f t="shared" si="2"/>
        <v/>
      </c>
      <c r="E60" s="13" t="str">
        <f>IF(tblTally!S58=0,"",tblTally!S58)</f>
        <v/>
      </c>
      <c r="F60" s="13" t="str">
        <f t="shared" si="3"/>
        <v/>
      </c>
      <c r="G60" s="18" t="str">
        <f>IF(tblTally!E58="","",tblTally!E58/100)</f>
        <v/>
      </c>
      <c r="H60" s="18" t="str">
        <f t="shared" si="4"/>
        <v/>
      </c>
      <c r="I60" s="18" t="e">
        <f>ModelParameters!Intercept+((B60-ModelParameters!MeanFlow)/ModelParameters!SDFlow)*ModelParameters!FlowSlope+((D60-ModelParameters!MeanDiversion)/ModelParameters!SDDiversion)*ModelParameters!DiversionSlope</f>
        <v>#VALUE!</v>
      </c>
      <c r="J60" s="18" t="e">
        <f t="shared" si="5"/>
        <v>#VALUE!</v>
      </c>
      <c r="K60" s="21" t="e">
        <f t="shared" si="6"/>
        <v>#VALUE!</v>
      </c>
      <c r="L60" s="13" t="str">
        <f t="shared" si="7"/>
        <v/>
      </c>
    </row>
    <row r="61" spans="1:12" ht="14.25" x14ac:dyDescent="0.45">
      <c r="A61" s="17" t="str">
        <f>IF(tblTally!B59="","",tblTally!B59)</f>
        <v/>
      </c>
      <c r="B61" s="13" t="str">
        <f>IF(tblTally!B59="","",tblTally!C59+tblTally!D59)</f>
        <v/>
      </c>
      <c r="C61" s="13" t="str">
        <f>IF(tblTally!C59="","",tblTally!C59)</f>
        <v/>
      </c>
      <c r="D61" s="18" t="str">
        <f t="shared" si="2"/>
        <v/>
      </c>
      <c r="E61" s="13" t="str">
        <f>IF(tblTally!S59=0,"",tblTally!S59)</f>
        <v/>
      </c>
      <c r="F61" s="13" t="str">
        <f t="shared" si="3"/>
        <v/>
      </c>
      <c r="G61" s="18" t="str">
        <f>IF(tblTally!E59="","",tblTally!E59/100)</f>
        <v/>
      </c>
      <c r="H61" s="18" t="str">
        <f t="shared" si="4"/>
        <v/>
      </c>
      <c r="I61" s="18" t="e">
        <f>ModelParameters!Intercept+((B61-ModelParameters!MeanFlow)/ModelParameters!SDFlow)*ModelParameters!FlowSlope+((D61-ModelParameters!MeanDiversion)/ModelParameters!SDDiversion)*ModelParameters!DiversionSlope</f>
        <v>#VALUE!</v>
      </c>
      <c r="J61" s="18" t="e">
        <f t="shared" si="5"/>
        <v>#VALUE!</v>
      </c>
      <c r="K61" s="21" t="e">
        <f t="shared" si="6"/>
        <v>#VALUE!</v>
      </c>
      <c r="L61" s="13" t="str">
        <f t="shared" si="7"/>
        <v/>
      </c>
    </row>
    <row r="62" spans="1:12" ht="14.25" x14ac:dyDescent="0.45">
      <c r="A62" s="17" t="str">
        <f>IF(tblTally!B60="","",tblTally!B60)</f>
        <v/>
      </c>
      <c r="B62" s="13" t="str">
        <f>IF(tblTally!B60="","",tblTally!C60+tblTally!D60)</f>
        <v/>
      </c>
      <c r="C62" s="13" t="str">
        <f>IF(tblTally!C60="","",tblTally!C60)</f>
        <v/>
      </c>
      <c r="D62" s="18" t="str">
        <f t="shared" si="2"/>
        <v/>
      </c>
      <c r="E62" s="13" t="str">
        <f>IF(tblTally!S60=0,"",tblTally!S60)</f>
        <v/>
      </c>
      <c r="F62" s="13" t="str">
        <f t="shared" si="3"/>
        <v/>
      </c>
      <c r="G62" s="18" t="str">
        <f>IF(tblTally!E60="","",tblTally!E60/100)</f>
        <v/>
      </c>
      <c r="H62" s="18" t="str">
        <f t="shared" si="4"/>
        <v/>
      </c>
      <c r="I62" s="18" t="e">
        <f>ModelParameters!Intercept+((B62-ModelParameters!MeanFlow)/ModelParameters!SDFlow)*ModelParameters!FlowSlope+((D62-ModelParameters!MeanDiversion)/ModelParameters!SDDiversion)*ModelParameters!DiversionSlope</f>
        <v>#VALUE!</v>
      </c>
      <c r="J62" s="18" t="e">
        <f t="shared" si="5"/>
        <v>#VALUE!</v>
      </c>
      <c r="K62" s="21" t="e">
        <f t="shared" si="6"/>
        <v>#VALUE!</v>
      </c>
      <c r="L62" s="13" t="str">
        <f t="shared" si="7"/>
        <v/>
      </c>
    </row>
    <row r="63" spans="1:12" ht="14.25" x14ac:dyDescent="0.45">
      <c r="A63" s="17" t="str">
        <f>IF(tblTally!B61="","",tblTally!B61)</f>
        <v/>
      </c>
      <c r="B63" s="13" t="str">
        <f>IF(tblTally!B61="","",tblTally!C61+tblTally!D61)</f>
        <v/>
      </c>
      <c r="C63" s="13" t="str">
        <f>IF(tblTally!C61="","",tblTally!C61)</f>
        <v/>
      </c>
      <c r="D63" s="18" t="str">
        <f t="shared" si="2"/>
        <v/>
      </c>
      <c r="E63" s="13" t="str">
        <f>IF(tblTally!S61=0,"",tblTally!S61)</f>
        <v/>
      </c>
      <c r="F63" s="13" t="str">
        <f t="shared" si="3"/>
        <v/>
      </c>
      <c r="G63" s="18" t="str">
        <f>IF(tblTally!E61="","",tblTally!E61/100)</f>
        <v/>
      </c>
      <c r="H63" s="18" t="str">
        <f t="shared" si="4"/>
        <v/>
      </c>
      <c r="I63" s="18" t="e">
        <f>ModelParameters!Intercept+((B63-ModelParameters!MeanFlow)/ModelParameters!SDFlow)*ModelParameters!FlowSlope+((D63-ModelParameters!MeanDiversion)/ModelParameters!SDDiversion)*ModelParameters!DiversionSlope</f>
        <v>#VALUE!</v>
      </c>
      <c r="J63" s="18" t="e">
        <f t="shared" si="5"/>
        <v>#VALUE!</v>
      </c>
      <c r="K63" s="21" t="e">
        <f t="shared" si="6"/>
        <v>#VALUE!</v>
      </c>
      <c r="L63" s="13" t="str">
        <f t="shared" si="7"/>
        <v/>
      </c>
    </row>
    <row r="64" spans="1:12" ht="14.25" x14ac:dyDescent="0.45">
      <c r="A64" s="17" t="str">
        <f>IF(tblTally!B62="","",tblTally!B62)</f>
        <v/>
      </c>
      <c r="B64" s="13" t="str">
        <f>IF(tblTally!B62="","",tblTally!C62+tblTally!D62)</f>
        <v/>
      </c>
      <c r="C64" s="13" t="str">
        <f>IF(tblTally!C62="","",tblTally!C62)</f>
        <v/>
      </c>
      <c r="D64" s="18" t="str">
        <f t="shared" si="2"/>
        <v/>
      </c>
      <c r="E64" s="13" t="str">
        <f>IF(tblTally!S62=0,"",tblTally!S62)</f>
        <v/>
      </c>
      <c r="F64" s="13" t="str">
        <f t="shared" si="3"/>
        <v/>
      </c>
      <c r="G64" s="18" t="str">
        <f>IF(tblTally!E62="","",tblTally!E62/100)</f>
        <v/>
      </c>
      <c r="H64" s="18" t="str">
        <f t="shared" si="4"/>
        <v/>
      </c>
      <c r="I64" s="18" t="e">
        <f>ModelParameters!Intercept+((B64-ModelParameters!MeanFlow)/ModelParameters!SDFlow)*ModelParameters!FlowSlope+((D64-ModelParameters!MeanDiversion)/ModelParameters!SDDiversion)*ModelParameters!DiversionSlope</f>
        <v>#VALUE!</v>
      </c>
      <c r="J64" s="18" t="e">
        <f t="shared" si="5"/>
        <v>#VALUE!</v>
      </c>
      <c r="K64" s="21" t="e">
        <f t="shared" si="6"/>
        <v>#VALUE!</v>
      </c>
      <c r="L64" s="13" t="str">
        <f t="shared" si="7"/>
        <v/>
      </c>
    </row>
    <row r="65" spans="1:12" ht="14.25" x14ac:dyDescent="0.45">
      <c r="A65" s="17" t="str">
        <f>IF(tblTally!B63="","",tblTally!B63)</f>
        <v/>
      </c>
      <c r="B65" s="13" t="str">
        <f>IF(tblTally!B63="","",tblTally!C63+tblTally!D63)</f>
        <v/>
      </c>
      <c r="C65" s="13" t="str">
        <f>IF(tblTally!C63="","",tblTally!C63)</f>
        <v/>
      </c>
      <c r="D65" s="18" t="str">
        <f t="shared" si="2"/>
        <v/>
      </c>
      <c r="E65" s="13" t="str">
        <f>IF(tblTally!S63=0,"",tblTally!S63)</f>
        <v/>
      </c>
      <c r="F65" s="13" t="str">
        <f t="shared" si="3"/>
        <v/>
      </c>
      <c r="G65" s="18" t="str">
        <f>IF(tblTally!E63="","",tblTally!E63/100)</f>
        <v/>
      </c>
      <c r="H65" s="18" t="str">
        <f t="shared" si="4"/>
        <v/>
      </c>
      <c r="I65" s="18" t="e">
        <f>ModelParameters!Intercept+((B65-ModelParameters!MeanFlow)/ModelParameters!SDFlow)*ModelParameters!FlowSlope+((D65-ModelParameters!MeanDiversion)/ModelParameters!SDDiversion)*ModelParameters!DiversionSlope</f>
        <v>#VALUE!</v>
      </c>
      <c r="J65" s="18" t="e">
        <f t="shared" si="5"/>
        <v>#VALUE!</v>
      </c>
      <c r="K65" s="21" t="e">
        <f t="shared" si="6"/>
        <v>#VALUE!</v>
      </c>
      <c r="L65" s="13" t="str">
        <f t="shared" si="7"/>
        <v/>
      </c>
    </row>
    <row r="66" spans="1:12" ht="14.25" x14ac:dyDescent="0.45">
      <c r="A66" s="17" t="str">
        <f>IF(tblTally!B64="","",tblTally!B64)</f>
        <v/>
      </c>
      <c r="B66" s="13" t="str">
        <f>IF(tblTally!B64="","",tblTally!C64+tblTally!D64)</f>
        <v/>
      </c>
      <c r="C66" s="13" t="str">
        <f>IF(tblTally!C64="","",tblTally!C64)</f>
        <v/>
      </c>
      <c r="D66" s="18" t="str">
        <f t="shared" si="2"/>
        <v/>
      </c>
      <c r="E66" s="13" t="str">
        <f>IF(tblTally!S64=0,"",tblTally!S64)</f>
        <v/>
      </c>
      <c r="F66" s="13" t="str">
        <f t="shared" si="3"/>
        <v/>
      </c>
      <c r="G66" s="18" t="str">
        <f>IF(tblTally!E64="","",tblTally!E64/100)</f>
        <v/>
      </c>
      <c r="H66" s="18" t="str">
        <f t="shared" si="4"/>
        <v/>
      </c>
      <c r="I66" s="18" t="e">
        <f>ModelParameters!Intercept+((B66-ModelParameters!MeanFlow)/ModelParameters!SDFlow)*ModelParameters!FlowSlope+((D66-ModelParameters!MeanDiversion)/ModelParameters!SDDiversion)*ModelParameters!DiversionSlope</f>
        <v>#VALUE!</v>
      </c>
      <c r="J66" s="18" t="e">
        <f t="shared" si="5"/>
        <v>#VALUE!</v>
      </c>
      <c r="K66" s="21" t="e">
        <f t="shared" si="6"/>
        <v>#VALUE!</v>
      </c>
      <c r="L66" s="13" t="str">
        <f t="shared" si="7"/>
        <v/>
      </c>
    </row>
    <row r="67" spans="1:12" ht="14.25" x14ac:dyDescent="0.45">
      <c r="A67" s="17" t="str">
        <f>IF(tblTally!B65="","",tblTally!B65)</f>
        <v/>
      </c>
      <c r="B67" s="13" t="str">
        <f>IF(tblTally!B65="","",tblTally!C65+tblTally!D65)</f>
        <v/>
      </c>
      <c r="C67" s="13" t="str">
        <f>IF(tblTally!C65="","",tblTally!C65)</f>
        <v/>
      </c>
      <c r="D67" s="18" t="str">
        <f t="shared" si="2"/>
        <v/>
      </c>
      <c r="E67" s="13" t="str">
        <f>IF(tblTally!S65=0,"",tblTally!S65)</f>
        <v/>
      </c>
      <c r="F67" s="13" t="str">
        <f t="shared" si="3"/>
        <v/>
      </c>
      <c r="G67" s="18" t="str">
        <f>IF(tblTally!E65="","",tblTally!E65/100)</f>
        <v/>
      </c>
      <c r="H67" s="18" t="str">
        <f t="shared" si="4"/>
        <v/>
      </c>
      <c r="I67" s="18" t="e">
        <f>ModelParameters!Intercept+((B67-ModelParameters!MeanFlow)/ModelParameters!SDFlow)*ModelParameters!FlowSlope+((D67-ModelParameters!MeanDiversion)/ModelParameters!SDDiversion)*ModelParameters!DiversionSlope</f>
        <v>#VALUE!</v>
      </c>
      <c r="J67" s="18" t="e">
        <f t="shared" si="5"/>
        <v>#VALUE!</v>
      </c>
      <c r="K67" s="21" t="e">
        <f t="shared" si="6"/>
        <v>#VALUE!</v>
      </c>
      <c r="L67" s="13" t="str">
        <f t="shared" si="7"/>
        <v/>
      </c>
    </row>
    <row r="68" spans="1:12" ht="14.25" x14ac:dyDescent="0.45">
      <c r="A68" s="17" t="str">
        <f>IF(tblTally!B66="","",tblTally!B66)</f>
        <v/>
      </c>
      <c r="B68" s="13" t="str">
        <f>IF(tblTally!B66="","",tblTally!C66+tblTally!D66)</f>
        <v/>
      </c>
      <c r="C68" s="13" t="str">
        <f>IF(tblTally!C66="","",tblTally!C66)</f>
        <v/>
      </c>
      <c r="D68" s="18" t="str">
        <f t="shared" si="2"/>
        <v/>
      </c>
      <c r="E68" s="13" t="str">
        <f>IF(tblTally!S66=0,"",tblTally!S66)</f>
        <v/>
      </c>
      <c r="F68" s="13" t="str">
        <f t="shared" si="3"/>
        <v/>
      </c>
      <c r="G68" s="18" t="str">
        <f>IF(tblTally!E66="","",tblTally!E66/100)</f>
        <v/>
      </c>
      <c r="H68" s="18" t="str">
        <f t="shared" si="4"/>
        <v/>
      </c>
      <c r="I68" s="18" t="e">
        <f>ModelParameters!Intercept+((B68-ModelParameters!MeanFlow)/ModelParameters!SDFlow)*ModelParameters!FlowSlope+((D68-ModelParameters!MeanDiversion)/ModelParameters!SDDiversion)*ModelParameters!DiversionSlope</f>
        <v>#VALUE!</v>
      </c>
      <c r="J68" s="18" t="e">
        <f t="shared" si="5"/>
        <v>#VALUE!</v>
      </c>
      <c r="K68" s="21" t="e">
        <f t="shared" si="6"/>
        <v>#VALUE!</v>
      </c>
      <c r="L68" s="13" t="str">
        <f t="shared" si="7"/>
        <v/>
      </c>
    </row>
    <row r="69" spans="1:12" ht="14.25" x14ac:dyDescent="0.45">
      <c r="A69" s="17" t="str">
        <f>IF(tblTally!B67="","",tblTally!B67)</f>
        <v/>
      </c>
      <c r="B69" s="13" t="str">
        <f>IF(tblTally!B67="","",tblTally!C67+tblTally!D67)</f>
        <v/>
      </c>
      <c r="C69" s="13" t="str">
        <f>IF(tblTally!C67="","",tblTally!C67)</f>
        <v/>
      </c>
      <c r="D69" s="18" t="str">
        <f t="shared" ref="D69:D132" si="8">IF(C69="","",C69/B69)</f>
        <v/>
      </c>
      <c r="E69" s="13" t="str">
        <f>IF(tblTally!S67=0,"",tblTally!S67)</f>
        <v/>
      </c>
      <c r="F69" s="13" t="str">
        <f t="shared" ref="F69:F132" si="9">IF(E69="","",E69)</f>
        <v/>
      </c>
      <c r="G69" s="18" t="str">
        <f>IF(tblTally!E67="","",tblTally!E67/100)</f>
        <v/>
      </c>
      <c r="H69" s="18" t="str">
        <f t="shared" ref="H69:H132" si="10">IF(G69="","",G69)</f>
        <v/>
      </c>
      <c r="I69" s="18" t="e">
        <f>ModelParameters!Intercept+((B69-ModelParameters!MeanFlow)/ModelParameters!SDFlow)*ModelParameters!FlowSlope+((D69-ModelParameters!MeanDiversion)/ModelParameters!SDDiversion)*ModelParameters!DiversionSlope</f>
        <v>#VALUE!</v>
      </c>
      <c r="J69" s="18" t="e">
        <f t="shared" ref="J69:J132" si="11">IF(D69=0,0,EXP(I69)/(1+EXP(I69)))</f>
        <v>#VALUE!</v>
      </c>
      <c r="K69" s="21" t="e">
        <f t="shared" ref="K69:K132" si="12">1/(1+EXP(-(CSurvB011+CSurvB111*(A69 -DATEVALUE("1/1/"&amp;TEXT(A69,"yy"))+1)+CSurvB211*(C69+132))))*SurvHeadgateSuCk</f>
        <v>#VALUE!</v>
      </c>
      <c r="L69" s="13" t="str">
        <f t="shared" ref="L69:L132" si="13">IF(F69="","",ROUND(F69/H69/K69/J69,0))</f>
        <v/>
      </c>
    </row>
    <row r="70" spans="1:12" ht="14.25" x14ac:dyDescent="0.45">
      <c r="A70" s="17" t="str">
        <f>IF(tblTally!B68="","",tblTally!B68)</f>
        <v/>
      </c>
      <c r="B70" s="13" t="str">
        <f>IF(tblTally!B68="","",tblTally!C68+tblTally!D68)</f>
        <v/>
      </c>
      <c r="C70" s="13" t="str">
        <f>IF(tblTally!C68="","",tblTally!C68)</f>
        <v/>
      </c>
      <c r="D70" s="18" t="str">
        <f t="shared" si="8"/>
        <v/>
      </c>
      <c r="E70" s="13" t="str">
        <f>IF(tblTally!S68=0,"",tblTally!S68)</f>
        <v/>
      </c>
      <c r="F70" s="13" t="str">
        <f t="shared" si="9"/>
        <v/>
      </c>
      <c r="G70" s="18" t="str">
        <f>IF(tblTally!E68="","",tblTally!E68/100)</f>
        <v/>
      </c>
      <c r="H70" s="18" t="str">
        <f t="shared" si="10"/>
        <v/>
      </c>
      <c r="I70" s="18" t="e">
        <f>ModelParameters!Intercept+((B70-ModelParameters!MeanFlow)/ModelParameters!SDFlow)*ModelParameters!FlowSlope+((D70-ModelParameters!MeanDiversion)/ModelParameters!SDDiversion)*ModelParameters!DiversionSlope</f>
        <v>#VALUE!</v>
      </c>
      <c r="J70" s="18" t="e">
        <f t="shared" si="11"/>
        <v>#VALUE!</v>
      </c>
      <c r="K70" s="21" t="e">
        <f t="shared" si="12"/>
        <v>#VALUE!</v>
      </c>
      <c r="L70" s="13" t="str">
        <f t="shared" si="13"/>
        <v/>
      </c>
    </row>
    <row r="71" spans="1:12" ht="14.25" x14ac:dyDescent="0.45">
      <c r="A71" s="17" t="str">
        <f>IF(tblTally!B69="","",tblTally!B69)</f>
        <v/>
      </c>
      <c r="B71" s="13" t="str">
        <f>IF(tblTally!B69="","",tblTally!C69+tblTally!D69)</f>
        <v/>
      </c>
      <c r="C71" s="13" t="str">
        <f>IF(tblTally!C69="","",tblTally!C69)</f>
        <v/>
      </c>
      <c r="D71" s="18" t="str">
        <f t="shared" si="8"/>
        <v/>
      </c>
      <c r="E71" s="13" t="str">
        <f>IF(tblTally!S69=0,"",tblTally!S69)</f>
        <v/>
      </c>
      <c r="F71" s="13" t="str">
        <f t="shared" si="9"/>
        <v/>
      </c>
      <c r="G71" s="18" t="str">
        <f>IF(tblTally!E69="","",tblTally!E69/100)</f>
        <v/>
      </c>
      <c r="H71" s="18" t="str">
        <f t="shared" si="10"/>
        <v/>
      </c>
      <c r="I71" s="18" t="e">
        <f>ModelParameters!Intercept+((B71-ModelParameters!MeanFlow)/ModelParameters!SDFlow)*ModelParameters!FlowSlope+((D71-ModelParameters!MeanDiversion)/ModelParameters!SDDiversion)*ModelParameters!DiversionSlope</f>
        <v>#VALUE!</v>
      </c>
      <c r="J71" s="18" t="e">
        <f t="shared" si="11"/>
        <v>#VALUE!</v>
      </c>
      <c r="K71" s="21" t="e">
        <f t="shared" si="12"/>
        <v>#VALUE!</v>
      </c>
      <c r="L71" s="13" t="str">
        <f t="shared" si="13"/>
        <v/>
      </c>
    </row>
    <row r="72" spans="1:12" ht="14.25" x14ac:dyDescent="0.45">
      <c r="A72" s="17" t="str">
        <f>IF(tblTally!B70="","",tblTally!B70)</f>
        <v/>
      </c>
      <c r="B72" s="13" t="str">
        <f>IF(tblTally!B70="","",tblTally!C70+tblTally!D70)</f>
        <v/>
      </c>
      <c r="C72" s="13" t="str">
        <f>IF(tblTally!C70="","",tblTally!C70)</f>
        <v/>
      </c>
      <c r="D72" s="18" t="str">
        <f t="shared" si="8"/>
        <v/>
      </c>
      <c r="E72" s="13" t="str">
        <f>IF(tblTally!S70=0,"",tblTally!S70)</f>
        <v/>
      </c>
      <c r="F72" s="13" t="str">
        <f t="shared" si="9"/>
        <v/>
      </c>
      <c r="G72" s="18" t="str">
        <f>IF(tblTally!E70="","",tblTally!E70/100)</f>
        <v/>
      </c>
      <c r="H72" s="18" t="str">
        <f t="shared" si="10"/>
        <v/>
      </c>
      <c r="I72" s="18" t="e">
        <f>ModelParameters!Intercept+((B72-ModelParameters!MeanFlow)/ModelParameters!SDFlow)*ModelParameters!FlowSlope+((D72-ModelParameters!MeanDiversion)/ModelParameters!SDDiversion)*ModelParameters!DiversionSlope</f>
        <v>#VALUE!</v>
      </c>
      <c r="J72" s="18" t="e">
        <f t="shared" si="11"/>
        <v>#VALUE!</v>
      </c>
      <c r="K72" s="21" t="e">
        <f t="shared" si="12"/>
        <v>#VALUE!</v>
      </c>
      <c r="L72" s="13" t="str">
        <f t="shared" si="13"/>
        <v/>
      </c>
    </row>
    <row r="73" spans="1:12" ht="14.25" x14ac:dyDescent="0.45">
      <c r="A73" s="17" t="str">
        <f>IF(tblTally!B71="","",tblTally!B71)</f>
        <v/>
      </c>
      <c r="B73" s="13" t="str">
        <f>IF(tblTally!B71="","",tblTally!C71+tblTally!D71)</f>
        <v/>
      </c>
      <c r="C73" s="13" t="str">
        <f>IF(tblTally!C71="","",tblTally!C71)</f>
        <v/>
      </c>
      <c r="D73" s="18" t="str">
        <f t="shared" si="8"/>
        <v/>
      </c>
      <c r="E73" s="13" t="str">
        <f>IF(tblTally!S71=0,"",tblTally!S71)</f>
        <v/>
      </c>
      <c r="F73" s="13" t="str">
        <f t="shared" si="9"/>
        <v/>
      </c>
      <c r="G73" s="18" t="str">
        <f>IF(tblTally!E71="","",tblTally!E71/100)</f>
        <v/>
      </c>
      <c r="H73" s="18" t="str">
        <f t="shared" si="10"/>
        <v/>
      </c>
      <c r="I73" s="18" t="e">
        <f>ModelParameters!Intercept+((B73-ModelParameters!MeanFlow)/ModelParameters!SDFlow)*ModelParameters!FlowSlope+((D73-ModelParameters!MeanDiversion)/ModelParameters!SDDiversion)*ModelParameters!DiversionSlope</f>
        <v>#VALUE!</v>
      </c>
      <c r="J73" s="18" t="e">
        <f t="shared" si="11"/>
        <v>#VALUE!</v>
      </c>
      <c r="K73" s="21" t="e">
        <f t="shared" si="12"/>
        <v>#VALUE!</v>
      </c>
      <c r="L73" s="13" t="str">
        <f t="shared" si="13"/>
        <v/>
      </c>
    </row>
    <row r="74" spans="1:12" ht="14.25" x14ac:dyDescent="0.45">
      <c r="A74" s="17" t="str">
        <f>IF(tblTally!B72="","",tblTally!B72)</f>
        <v/>
      </c>
      <c r="B74" s="13" t="str">
        <f>IF(tblTally!B72="","",tblTally!C72+tblTally!D72)</f>
        <v/>
      </c>
      <c r="C74" s="13" t="str">
        <f>IF(tblTally!C72="","",tblTally!C72)</f>
        <v/>
      </c>
      <c r="D74" s="18" t="str">
        <f t="shared" si="8"/>
        <v/>
      </c>
      <c r="E74" s="13" t="str">
        <f>IF(tblTally!S72=0,"",tblTally!S72)</f>
        <v/>
      </c>
      <c r="F74" s="13" t="str">
        <f t="shared" si="9"/>
        <v/>
      </c>
      <c r="G74" s="18" t="str">
        <f>IF(tblTally!E72="","",tblTally!E72/100)</f>
        <v/>
      </c>
      <c r="H74" s="18" t="str">
        <f t="shared" si="10"/>
        <v/>
      </c>
      <c r="I74" s="18" t="e">
        <f>ModelParameters!Intercept+((B74-ModelParameters!MeanFlow)/ModelParameters!SDFlow)*ModelParameters!FlowSlope+((D74-ModelParameters!MeanDiversion)/ModelParameters!SDDiversion)*ModelParameters!DiversionSlope</f>
        <v>#VALUE!</v>
      </c>
      <c r="J74" s="18" t="e">
        <f t="shared" si="11"/>
        <v>#VALUE!</v>
      </c>
      <c r="K74" s="21" t="e">
        <f t="shared" si="12"/>
        <v>#VALUE!</v>
      </c>
      <c r="L74" s="13" t="str">
        <f t="shared" si="13"/>
        <v/>
      </c>
    </row>
    <row r="75" spans="1:12" ht="14.25" x14ac:dyDescent="0.45">
      <c r="A75" s="17" t="str">
        <f>IF(tblTally!B73="","",tblTally!B73)</f>
        <v/>
      </c>
      <c r="B75" s="13" t="str">
        <f>IF(tblTally!B73="","",tblTally!C73+tblTally!D73)</f>
        <v/>
      </c>
      <c r="C75" s="13" t="str">
        <f>IF(tblTally!C73="","",tblTally!C73)</f>
        <v/>
      </c>
      <c r="D75" s="18" t="str">
        <f t="shared" si="8"/>
        <v/>
      </c>
      <c r="E75" s="13" t="str">
        <f>IF(tblTally!S73=0,"",tblTally!S73)</f>
        <v/>
      </c>
      <c r="F75" s="13" t="str">
        <f t="shared" si="9"/>
        <v/>
      </c>
      <c r="G75" s="18" t="str">
        <f>IF(tblTally!E73="","",tblTally!E73/100)</f>
        <v/>
      </c>
      <c r="H75" s="18" t="str">
        <f t="shared" si="10"/>
        <v/>
      </c>
      <c r="I75" s="18" t="e">
        <f>ModelParameters!Intercept+((B75-ModelParameters!MeanFlow)/ModelParameters!SDFlow)*ModelParameters!FlowSlope+((D75-ModelParameters!MeanDiversion)/ModelParameters!SDDiversion)*ModelParameters!DiversionSlope</f>
        <v>#VALUE!</v>
      </c>
      <c r="J75" s="18" t="e">
        <f t="shared" si="11"/>
        <v>#VALUE!</v>
      </c>
      <c r="K75" s="21" t="e">
        <f t="shared" si="12"/>
        <v>#VALUE!</v>
      </c>
      <c r="L75" s="13" t="str">
        <f t="shared" si="13"/>
        <v/>
      </c>
    </row>
    <row r="76" spans="1:12" ht="14.25" x14ac:dyDescent="0.45">
      <c r="A76" s="17" t="str">
        <f>IF(tblTally!B74="","",tblTally!B74)</f>
        <v/>
      </c>
      <c r="B76" s="13" t="str">
        <f>IF(tblTally!B74="","",tblTally!C74+tblTally!D74)</f>
        <v/>
      </c>
      <c r="C76" s="13" t="str">
        <f>IF(tblTally!C74="","",tblTally!C74)</f>
        <v/>
      </c>
      <c r="D76" s="18" t="str">
        <f t="shared" si="8"/>
        <v/>
      </c>
      <c r="E76" s="13" t="str">
        <f>IF(tblTally!S74=0,"",tblTally!S74)</f>
        <v/>
      </c>
      <c r="F76" s="13" t="str">
        <f t="shared" si="9"/>
        <v/>
      </c>
      <c r="G76" s="18" t="str">
        <f>IF(tblTally!E74="","",tblTally!E74/100)</f>
        <v/>
      </c>
      <c r="H76" s="18" t="str">
        <f t="shared" si="10"/>
        <v/>
      </c>
      <c r="I76" s="18" t="e">
        <f>ModelParameters!Intercept+((B76-ModelParameters!MeanFlow)/ModelParameters!SDFlow)*ModelParameters!FlowSlope+((D76-ModelParameters!MeanDiversion)/ModelParameters!SDDiversion)*ModelParameters!DiversionSlope</f>
        <v>#VALUE!</v>
      </c>
      <c r="J76" s="18" t="e">
        <f t="shared" si="11"/>
        <v>#VALUE!</v>
      </c>
      <c r="K76" s="21" t="e">
        <f t="shared" si="12"/>
        <v>#VALUE!</v>
      </c>
      <c r="L76" s="13" t="str">
        <f t="shared" si="13"/>
        <v/>
      </c>
    </row>
    <row r="77" spans="1:12" ht="14.25" x14ac:dyDescent="0.45">
      <c r="A77" s="17" t="str">
        <f>IF(tblTally!B75="","",tblTally!B75)</f>
        <v/>
      </c>
      <c r="B77" s="13" t="str">
        <f>IF(tblTally!B75="","",tblTally!C75+tblTally!D75)</f>
        <v/>
      </c>
      <c r="C77" s="13" t="str">
        <f>IF(tblTally!C75="","",tblTally!C75)</f>
        <v/>
      </c>
      <c r="D77" s="18" t="str">
        <f t="shared" si="8"/>
        <v/>
      </c>
      <c r="E77" s="13" t="str">
        <f>IF(tblTally!S75=0,"",tblTally!S75)</f>
        <v/>
      </c>
      <c r="F77" s="13" t="str">
        <f t="shared" si="9"/>
        <v/>
      </c>
      <c r="G77" s="18" t="str">
        <f>IF(tblTally!E75="","",tblTally!E75/100)</f>
        <v/>
      </c>
      <c r="H77" s="18" t="str">
        <f t="shared" si="10"/>
        <v/>
      </c>
      <c r="I77" s="18" t="e">
        <f>ModelParameters!Intercept+((B77-ModelParameters!MeanFlow)/ModelParameters!SDFlow)*ModelParameters!FlowSlope+((D77-ModelParameters!MeanDiversion)/ModelParameters!SDDiversion)*ModelParameters!DiversionSlope</f>
        <v>#VALUE!</v>
      </c>
      <c r="J77" s="18" t="e">
        <f t="shared" si="11"/>
        <v>#VALUE!</v>
      </c>
      <c r="K77" s="21" t="e">
        <f t="shared" si="12"/>
        <v>#VALUE!</v>
      </c>
      <c r="L77" s="13" t="str">
        <f t="shared" si="13"/>
        <v/>
      </c>
    </row>
    <row r="78" spans="1:12" ht="14.25" x14ac:dyDescent="0.45">
      <c r="A78" s="17" t="str">
        <f>IF(tblTally!B76="","",tblTally!B76)</f>
        <v/>
      </c>
      <c r="B78" s="13" t="str">
        <f>IF(tblTally!B76="","",tblTally!C76+tblTally!D76)</f>
        <v/>
      </c>
      <c r="C78" s="13" t="str">
        <f>IF(tblTally!C76="","",tblTally!C76)</f>
        <v/>
      </c>
      <c r="D78" s="18" t="str">
        <f t="shared" si="8"/>
        <v/>
      </c>
      <c r="E78" s="13" t="str">
        <f>IF(tblTally!S76=0,"",tblTally!S76)</f>
        <v/>
      </c>
      <c r="F78" s="13" t="str">
        <f t="shared" si="9"/>
        <v/>
      </c>
      <c r="G78" s="18" t="str">
        <f>IF(tblTally!E76="","",tblTally!E76/100)</f>
        <v/>
      </c>
      <c r="H78" s="18" t="str">
        <f t="shared" si="10"/>
        <v/>
      </c>
      <c r="I78" s="18" t="e">
        <f>ModelParameters!Intercept+((B78-ModelParameters!MeanFlow)/ModelParameters!SDFlow)*ModelParameters!FlowSlope+((D78-ModelParameters!MeanDiversion)/ModelParameters!SDDiversion)*ModelParameters!DiversionSlope</f>
        <v>#VALUE!</v>
      </c>
      <c r="J78" s="18" t="e">
        <f t="shared" si="11"/>
        <v>#VALUE!</v>
      </c>
      <c r="K78" s="21" t="e">
        <f t="shared" si="12"/>
        <v>#VALUE!</v>
      </c>
      <c r="L78" s="13" t="str">
        <f t="shared" si="13"/>
        <v/>
      </c>
    </row>
    <row r="79" spans="1:12" ht="14.25" x14ac:dyDescent="0.45">
      <c r="A79" s="17" t="str">
        <f>IF(tblTally!B77="","",tblTally!B77)</f>
        <v/>
      </c>
      <c r="B79" s="13" t="str">
        <f>IF(tblTally!B77="","",tblTally!C77+tblTally!D77)</f>
        <v/>
      </c>
      <c r="C79" s="13" t="str">
        <f>IF(tblTally!C77="","",tblTally!C77)</f>
        <v/>
      </c>
      <c r="D79" s="18" t="str">
        <f t="shared" si="8"/>
        <v/>
      </c>
      <c r="E79" s="13" t="str">
        <f>IF(tblTally!S77=0,"",tblTally!S77)</f>
        <v/>
      </c>
      <c r="F79" s="13" t="str">
        <f t="shared" si="9"/>
        <v/>
      </c>
      <c r="G79" s="18" t="str">
        <f>IF(tblTally!E77="","",tblTally!E77/100)</f>
        <v/>
      </c>
      <c r="H79" s="18" t="str">
        <f t="shared" si="10"/>
        <v/>
      </c>
      <c r="I79" s="18" t="e">
        <f>ModelParameters!Intercept+((B79-ModelParameters!MeanFlow)/ModelParameters!SDFlow)*ModelParameters!FlowSlope+((D79-ModelParameters!MeanDiversion)/ModelParameters!SDDiversion)*ModelParameters!DiversionSlope</f>
        <v>#VALUE!</v>
      </c>
      <c r="J79" s="18" t="e">
        <f t="shared" si="11"/>
        <v>#VALUE!</v>
      </c>
      <c r="K79" s="21" t="e">
        <f t="shared" si="12"/>
        <v>#VALUE!</v>
      </c>
      <c r="L79" s="13" t="str">
        <f t="shared" si="13"/>
        <v/>
      </c>
    </row>
    <row r="80" spans="1:12" ht="14.25" x14ac:dyDescent="0.45">
      <c r="A80" s="17" t="str">
        <f>IF(tblTally!B78="","",tblTally!B78)</f>
        <v/>
      </c>
      <c r="B80" s="13" t="str">
        <f>IF(tblTally!B78="","",tblTally!C78+tblTally!D78)</f>
        <v/>
      </c>
      <c r="C80" s="13" t="str">
        <f>IF(tblTally!C78="","",tblTally!C78)</f>
        <v/>
      </c>
      <c r="D80" s="18" t="str">
        <f t="shared" si="8"/>
        <v/>
      </c>
      <c r="E80" s="13" t="str">
        <f>IF(tblTally!S78=0,"",tblTally!S78)</f>
        <v/>
      </c>
      <c r="F80" s="13" t="str">
        <f t="shared" si="9"/>
        <v/>
      </c>
      <c r="G80" s="18" t="str">
        <f>IF(tblTally!E78="","",tblTally!E78/100)</f>
        <v/>
      </c>
      <c r="H80" s="18" t="str">
        <f t="shared" si="10"/>
        <v/>
      </c>
      <c r="I80" s="18" t="e">
        <f>ModelParameters!Intercept+((B80-ModelParameters!MeanFlow)/ModelParameters!SDFlow)*ModelParameters!FlowSlope+((D80-ModelParameters!MeanDiversion)/ModelParameters!SDDiversion)*ModelParameters!DiversionSlope</f>
        <v>#VALUE!</v>
      </c>
      <c r="J80" s="18" t="e">
        <f t="shared" si="11"/>
        <v>#VALUE!</v>
      </c>
      <c r="K80" s="21" t="e">
        <f t="shared" si="12"/>
        <v>#VALUE!</v>
      </c>
      <c r="L80" s="13" t="str">
        <f t="shared" si="13"/>
        <v/>
      </c>
    </row>
    <row r="81" spans="1:12" ht="14.25" x14ac:dyDescent="0.45">
      <c r="A81" s="17" t="str">
        <f>IF(tblTally!B79="","",tblTally!B79)</f>
        <v/>
      </c>
      <c r="B81" s="13" t="str">
        <f>IF(tblTally!B79="","",tblTally!C79+tblTally!D79)</f>
        <v/>
      </c>
      <c r="C81" s="13" t="str">
        <f>IF(tblTally!C79="","",tblTally!C79)</f>
        <v/>
      </c>
      <c r="D81" s="18" t="str">
        <f t="shared" si="8"/>
        <v/>
      </c>
      <c r="E81" s="13" t="str">
        <f>IF(tblTally!S79=0,"",tblTally!S79)</f>
        <v/>
      </c>
      <c r="F81" s="13" t="str">
        <f t="shared" si="9"/>
        <v/>
      </c>
      <c r="G81" s="18" t="str">
        <f>IF(tblTally!E79="","",tblTally!E79/100)</f>
        <v/>
      </c>
      <c r="H81" s="18" t="str">
        <f t="shared" si="10"/>
        <v/>
      </c>
      <c r="I81" s="18" t="e">
        <f>ModelParameters!Intercept+((B81-ModelParameters!MeanFlow)/ModelParameters!SDFlow)*ModelParameters!FlowSlope+((D81-ModelParameters!MeanDiversion)/ModelParameters!SDDiversion)*ModelParameters!DiversionSlope</f>
        <v>#VALUE!</v>
      </c>
      <c r="J81" s="18" t="e">
        <f t="shared" si="11"/>
        <v>#VALUE!</v>
      </c>
      <c r="K81" s="21" t="e">
        <f t="shared" si="12"/>
        <v>#VALUE!</v>
      </c>
      <c r="L81" s="13" t="str">
        <f t="shared" si="13"/>
        <v/>
      </c>
    </row>
    <row r="82" spans="1:12" ht="14.25" x14ac:dyDescent="0.45">
      <c r="A82" s="17" t="str">
        <f>IF(tblTally!B80="","",tblTally!B80)</f>
        <v/>
      </c>
      <c r="B82" s="13" t="str">
        <f>IF(tblTally!B80="","",tblTally!C80+tblTally!D80)</f>
        <v/>
      </c>
      <c r="C82" s="13" t="str">
        <f>IF(tblTally!C80="","",tblTally!C80)</f>
        <v/>
      </c>
      <c r="D82" s="18" t="str">
        <f t="shared" si="8"/>
        <v/>
      </c>
      <c r="E82" s="13" t="str">
        <f>IF(tblTally!S80=0,"",tblTally!S80)</f>
        <v/>
      </c>
      <c r="F82" s="13" t="str">
        <f t="shared" si="9"/>
        <v/>
      </c>
      <c r="G82" s="18" t="str">
        <f>IF(tblTally!E80="","",tblTally!E80/100)</f>
        <v/>
      </c>
      <c r="H82" s="18" t="str">
        <f t="shared" si="10"/>
        <v/>
      </c>
      <c r="I82" s="18" t="e">
        <f>ModelParameters!Intercept+((B82-ModelParameters!MeanFlow)/ModelParameters!SDFlow)*ModelParameters!FlowSlope+((D82-ModelParameters!MeanDiversion)/ModelParameters!SDDiversion)*ModelParameters!DiversionSlope</f>
        <v>#VALUE!</v>
      </c>
      <c r="J82" s="18" t="e">
        <f t="shared" si="11"/>
        <v>#VALUE!</v>
      </c>
      <c r="K82" s="21" t="e">
        <f t="shared" si="12"/>
        <v>#VALUE!</v>
      </c>
      <c r="L82" s="13" t="str">
        <f t="shared" si="13"/>
        <v/>
      </c>
    </row>
    <row r="83" spans="1:12" ht="14.25" x14ac:dyDescent="0.45">
      <c r="A83" s="17" t="str">
        <f>IF(tblTally!B81="","",tblTally!B81)</f>
        <v/>
      </c>
      <c r="B83" s="13" t="str">
        <f>IF(tblTally!B81="","",tblTally!C81+tblTally!D81)</f>
        <v/>
      </c>
      <c r="C83" s="13" t="str">
        <f>IF(tblTally!C81="","",tblTally!C81)</f>
        <v/>
      </c>
      <c r="D83" s="18" t="str">
        <f t="shared" si="8"/>
        <v/>
      </c>
      <c r="E83" s="13" t="str">
        <f>IF(tblTally!S81=0,"",tblTally!S81)</f>
        <v/>
      </c>
      <c r="F83" s="13" t="str">
        <f t="shared" si="9"/>
        <v/>
      </c>
      <c r="G83" s="18" t="str">
        <f>IF(tblTally!E81="","",tblTally!E81/100)</f>
        <v/>
      </c>
      <c r="H83" s="18" t="str">
        <f t="shared" si="10"/>
        <v/>
      </c>
      <c r="I83" s="18" t="e">
        <f>ModelParameters!Intercept+((B83-ModelParameters!MeanFlow)/ModelParameters!SDFlow)*ModelParameters!FlowSlope+((D83-ModelParameters!MeanDiversion)/ModelParameters!SDDiversion)*ModelParameters!DiversionSlope</f>
        <v>#VALUE!</v>
      </c>
      <c r="J83" s="18" t="e">
        <f t="shared" si="11"/>
        <v>#VALUE!</v>
      </c>
      <c r="K83" s="21" t="e">
        <f t="shared" si="12"/>
        <v>#VALUE!</v>
      </c>
      <c r="L83" s="13" t="str">
        <f t="shared" si="13"/>
        <v/>
      </c>
    </row>
    <row r="84" spans="1:12" ht="14.25" x14ac:dyDescent="0.45">
      <c r="A84" s="17" t="str">
        <f>IF(tblTally!B82="","",tblTally!B82)</f>
        <v/>
      </c>
      <c r="B84" s="13" t="str">
        <f>IF(tblTally!B82="","",tblTally!C82+tblTally!D82)</f>
        <v/>
      </c>
      <c r="C84" s="13" t="str">
        <f>IF(tblTally!C82="","",tblTally!C82)</f>
        <v/>
      </c>
      <c r="D84" s="18" t="str">
        <f t="shared" si="8"/>
        <v/>
      </c>
      <c r="E84" s="13" t="str">
        <f>IF(tblTally!S82=0,"",tblTally!S82)</f>
        <v/>
      </c>
      <c r="F84" s="13" t="str">
        <f t="shared" si="9"/>
        <v/>
      </c>
      <c r="G84" s="18" t="str">
        <f>IF(tblTally!E82="","",tblTally!E82/100)</f>
        <v/>
      </c>
      <c r="H84" s="18" t="str">
        <f t="shared" si="10"/>
        <v/>
      </c>
      <c r="I84" s="18" t="e">
        <f>ModelParameters!Intercept+((B84-ModelParameters!MeanFlow)/ModelParameters!SDFlow)*ModelParameters!FlowSlope+((D84-ModelParameters!MeanDiversion)/ModelParameters!SDDiversion)*ModelParameters!DiversionSlope</f>
        <v>#VALUE!</v>
      </c>
      <c r="J84" s="18" t="e">
        <f t="shared" si="11"/>
        <v>#VALUE!</v>
      </c>
      <c r="K84" s="21" t="e">
        <f t="shared" si="12"/>
        <v>#VALUE!</v>
      </c>
      <c r="L84" s="13" t="str">
        <f t="shared" si="13"/>
        <v/>
      </c>
    </row>
    <row r="85" spans="1:12" ht="14.25" x14ac:dyDescent="0.45">
      <c r="A85" s="17" t="str">
        <f>IF(tblTally!B83="","",tblTally!B83)</f>
        <v/>
      </c>
      <c r="B85" s="13" t="str">
        <f>IF(tblTally!B83="","",tblTally!C83+tblTally!D83)</f>
        <v/>
      </c>
      <c r="C85" s="13" t="str">
        <f>IF(tblTally!C83="","",tblTally!C83)</f>
        <v/>
      </c>
      <c r="D85" s="18" t="str">
        <f t="shared" si="8"/>
        <v/>
      </c>
      <c r="E85" s="13" t="str">
        <f>IF(tblTally!S83=0,"",tblTally!S83)</f>
        <v/>
      </c>
      <c r="F85" s="13" t="str">
        <f t="shared" si="9"/>
        <v/>
      </c>
      <c r="G85" s="18" t="str">
        <f>IF(tblTally!E83="","",tblTally!E83/100)</f>
        <v/>
      </c>
      <c r="H85" s="18" t="str">
        <f t="shared" si="10"/>
        <v/>
      </c>
      <c r="I85" s="18" t="e">
        <f>ModelParameters!Intercept+((B85-ModelParameters!MeanFlow)/ModelParameters!SDFlow)*ModelParameters!FlowSlope+((D85-ModelParameters!MeanDiversion)/ModelParameters!SDDiversion)*ModelParameters!DiversionSlope</f>
        <v>#VALUE!</v>
      </c>
      <c r="J85" s="18" t="e">
        <f t="shared" si="11"/>
        <v>#VALUE!</v>
      </c>
      <c r="K85" s="21" t="e">
        <f t="shared" si="12"/>
        <v>#VALUE!</v>
      </c>
      <c r="L85" s="13" t="str">
        <f t="shared" si="13"/>
        <v/>
      </c>
    </row>
    <row r="86" spans="1:12" ht="14.25" x14ac:dyDescent="0.45">
      <c r="A86" s="17" t="str">
        <f>IF(tblTally!B84="","",tblTally!B84)</f>
        <v/>
      </c>
      <c r="B86" s="13" t="str">
        <f>IF(tblTally!B84="","",tblTally!C84+tblTally!D84)</f>
        <v/>
      </c>
      <c r="C86" s="13" t="str">
        <f>IF(tblTally!C84="","",tblTally!C84)</f>
        <v/>
      </c>
      <c r="D86" s="18" t="str">
        <f t="shared" si="8"/>
        <v/>
      </c>
      <c r="E86" s="13" t="str">
        <f>IF(tblTally!S84=0,"",tblTally!S84)</f>
        <v/>
      </c>
      <c r="F86" s="13" t="str">
        <f t="shared" si="9"/>
        <v/>
      </c>
      <c r="G86" s="18" t="str">
        <f>IF(tblTally!E84="","",tblTally!E84/100)</f>
        <v/>
      </c>
      <c r="H86" s="18" t="str">
        <f t="shared" si="10"/>
        <v/>
      </c>
      <c r="I86" s="18" t="e">
        <f>ModelParameters!Intercept+((B86-ModelParameters!MeanFlow)/ModelParameters!SDFlow)*ModelParameters!FlowSlope+((D86-ModelParameters!MeanDiversion)/ModelParameters!SDDiversion)*ModelParameters!DiversionSlope</f>
        <v>#VALUE!</v>
      </c>
      <c r="J86" s="18" t="e">
        <f t="shared" si="11"/>
        <v>#VALUE!</v>
      </c>
      <c r="K86" s="21" t="e">
        <f t="shared" si="12"/>
        <v>#VALUE!</v>
      </c>
      <c r="L86" s="13" t="str">
        <f t="shared" si="13"/>
        <v/>
      </c>
    </row>
    <row r="87" spans="1:12" ht="14.25" x14ac:dyDescent="0.45">
      <c r="A87" s="17" t="str">
        <f>IF(tblTally!B85="","",tblTally!B85)</f>
        <v/>
      </c>
      <c r="B87" s="13" t="str">
        <f>IF(tblTally!B85="","",tblTally!C85+tblTally!D85)</f>
        <v/>
      </c>
      <c r="C87" s="13" t="str">
        <f>IF(tblTally!C85="","",tblTally!C85)</f>
        <v/>
      </c>
      <c r="D87" s="18" t="str">
        <f t="shared" si="8"/>
        <v/>
      </c>
      <c r="E87" s="13" t="str">
        <f>IF(tblTally!S85=0,"",tblTally!S85)</f>
        <v/>
      </c>
      <c r="F87" s="13" t="str">
        <f t="shared" si="9"/>
        <v/>
      </c>
      <c r="G87" s="18" t="str">
        <f>IF(tblTally!E85="","",tblTally!E85/100)</f>
        <v/>
      </c>
      <c r="H87" s="18" t="str">
        <f t="shared" si="10"/>
        <v/>
      </c>
      <c r="I87" s="18" t="e">
        <f>ModelParameters!Intercept+((B87-ModelParameters!MeanFlow)/ModelParameters!SDFlow)*ModelParameters!FlowSlope+((D87-ModelParameters!MeanDiversion)/ModelParameters!SDDiversion)*ModelParameters!DiversionSlope</f>
        <v>#VALUE!</v>
      </c>
      <c r="J87" s="18" t="e">
        <f t="shared" si="11"/>
        <v>#VALUE!</v>
      </c>
      <c r="K87" s="21" t="e">
        <f t="shared" si="12"/>
        <v>#VALUE!</v>
      </c>
      <c r="L87" s="13" t="str">
        <f t="shared" si="13"/>
        <v/>
      </c>
    </row>
    <row r="88" spans="1:12" ht="14.25" x14ac:dyDescent="0.45">
      <c r="A88" s="17" t="str">
        <f>IF(tblTally!B86="","",tblTally!B86)</f>
        <v/>
      </c>
      <c r="B88" s="13" t="str">
        <f>IF(tblTally!B86="","",tblTally!C86+tblTally!D86)</f>
        <v/>
      </c>
      <c r="C88" s="13" t="str">
        <f>IF(tblTally!C86="","",tblTally!C86)</f>
        <v/>
      </c>
      <c r="D88" s="18" t="str">
        <f t="shared" si="8"/>
        <v/>
      </c>
      <c r="E88" s="13" t="str">
        <f>IF(tblTally!S86=0,"",tblTally!S86)</f>
        <v/>
      </c>
      <c r="F88" s="13" t="str">
        <f t="shared" si="9"/>
        <v/>
      </c>
      <c r="G88" s="18" t="str">
        <f>IF(tblTally!E86="","",tblTally!E86/100)</f>
        <v/>
      </c>
      <c r="H88" s="18" t="str">
        <f t="shared" si="10"/>
        <v/>
      </c>
      <c r="I88" s="18" t="e">
        <f>ModelParameters!Intercept+((B88-ModelParameters!MeanFlow)/ModelParameters!SDFlow)*ModelParameters!FlowSlope+((D88-ModelParameters!MeanDiversion)/ModelParameters!SDDiversion)*ModelParameters!DiversionSlope</f>
        <v>#VALUE!</v>
      </c>
      <c r="J88" s="18" t="e">
        <f t="shared" si="11"/>
        <v>#VALUE!</v>
      </c>
      <c r="K88" s="21" t="e">
        <f t="shared" si="12"/>
        <v>#VALUE!</v>
      </c>
      <c r="L88" s="13" t="str">
        <f t="shared" si="13"/>
        <v/>
      </c>
    </row>
    <row r="89" spans="1:12" ht="14.25" x14ac:dyDescent="0.45">
      <c r="A89" s="17" t="str">
        <f>IF(tblTally!B87="","",tblTally!B87)</f>
        <v/>
      </c>
      <c r="B89" s="13" t="str">
        <f>IF(tblTally!B87="","",tblTally!C87+tblTally!D87)</f>
        <v/>
      </c>
      <c r="C89" s="13" t="str">
        <f>IF(tblTally!C87="","",tblTally!C87)</f>
        <v/>
      </c>
      <c r="D89" s="18" t="str">
        <f t="shared" si="8"/>
        <v/>
      </c>
      <c r="E89" s="13" t="str">
        <f>IF(tblTally!S87=0,"",tblTally!S87)</f>
        <v/>
      </c>
      <c r="F89" s="13" t="str">
        <f t="shared" si="9"/>
        <v/>
      </c>
      <c r="G89" s="18" t="str">
        <f>IF(tblTally!E87="","",tblTally!E87/100)</f>
        <v/>
      </c>
      <c r="H89" s="18" t="str">
        <f t="shared" si="10"/>
        <v/>
      </c>
      <c r="I89" s="18" t="e">
        <f>ModelParameters!Intercept+((B89-ModelParameters!MeanFlow)/ModelParameters!SDFlow)*ModelParameters!FlowSlope+((D89-ModelParameters!MeanDiversion)/ModelParameters!SDDiversion)*ModelParameters!DiversionSlope</f>
        <v>#VALUE!</v>
      </c>
      <c r="J89" s="18" t="e">
        <f t="shared" si="11"/>
        <v>#VALUE!</v>
      </c>
      <c r="K89" s="21" t="e">
        <f t="shared" si="12"/>
        <v>#VALUE!</v>
      </c>
      <c r="L89" s="13" t="str">
        <f t="shared" si="13"/>
        <v/>
      </c>
    </row>
    <row r="90" spans="1:12" ht="14.25" x14ac:dyDescent="0.45">
      <c r="A90" s="17" t="str">
        <f>IF(tblTally!B88="","",tblTally!B88)</f>
        <v/>
      </c>
      <c r="B90" s="13" t="str">
        <f>IF(tblTally!B88="","",tblTally!C88+tblTally!D88)</f>
        <v/>
      </c>
      <c r="C90" s="13" t="str">
        <f>IF(tblTally!C88="","",tblTally!C88)</f>
        <v/>
      </c>
      <c r="D90" s="18" t="str">
        <f t="shared" si="8"/>
        <v/>
      </c>
      <c r="E90" s="13" t="str">
        <f>IF(tblTally!S88=0,"",tblTally!S88)</f>
        <v/>
      </c>
      <c r="F90" s="13" t="str">
        <f t="shared" si="9"/>
        <v/>
      </c>
      <c r="G90" s="18" t="str">
        <f>IF(tblTally!E88="","",tblTally!E88/100)</f>
        <v/>
      </c>
      <c r="H90" s="18" t="str">
        <f t="shared" si="10"/>
        <v/>
      </c>
      <c r="I90" s="18" t="e">
        <f>ModelParameters!Intercept+((B90-ModelParameters!MeanFlow)/ModelParameters!SDFlow)*ModelParameters!FlowSlope+((D90-ModelParameters!MeanDiversion)/ModelParameters!SDDiversion)*ModelParameters!DiversionSlope</f>
        <v>#VALUE!</v>
      </c>
      <c r="J90" s="18" t="e">
        <f t="shared" si="11"/>
        <v>#VALUE!</v>
      </c>
      <c r="K90" s="21" t="e">
        <f t="shared" si="12"/>
        <v>#VALUE!</v>
      </c>
      <c r="L90" s="13" t="str">
        <f t="shared" si="13"/>
        <v/>
      </c>
    </row>
    <row r="91" spans="1:12" ht="14.25" x14ac:dyDescent="0.45">
      <c r="A91" s="17" t="str">
        <f>IF(tblTally!B89="","",tblTally!B89)</f>
        <v/>
      </c>
      <c r="B91" s="13" t="str">
        <f>IF(tblTally!B89="","",tblTally!C89+tblTally!D89)</f>
        <v/>
      </c>
      <c r="C91" s="13" t="str">
        <f>IF(tblTally!C89="","",tblTally!C89)</f>
        <v/>
      </c>
      <c r="D91" s="18" t="str">
        <f t="shared" si="8"/>
        <v/>
      </c>
      <c r="E91" s="13" t="str">
        <f>IF(tblTally!S89=0,"",tblTally!S89)</f>
        <v/>
      </c>
      <c r="F91" s="13" t="str">
        <f t="shared" si="9"/>
        <v/>
      </c>
      <c r="G91" s="18" t="str">
        <f>IF(tblTally!E89="","",tblTally!E89/100)</f>
        <v/>
      </c>
      <c r="H91" s="18" t="str">
        <f t="shared" si="10"/>
        <v/>
      </c>
      <c r="I91" s="18" t="e">
        <f>ModelParameters!Intercept+((B91-ModelParameters!MeanFlow)/ModelParameters!SDFlow)*ModelParameters!FlowSlope+((D91-ModelParameters!MeanDiversion)/ModelParameters!SDDiversion)*ModelParameters!DiversionSlope</f>
        <v>#VALUE!</v>
      </c>
      <c r="J91" s="18" t="e">
        <f t="shared" si="11"/>
        <v>#VALUE!</v>
      </c>
      <c r="K91" s="21" t="e">
        <f t="shared" si="12"/>
        <v>#VALUE!</v>
      </c>
      <c r="L91" s="13" t="str">
        <f t="shared" si="13"/>
        <v/>
      </c>
    </row>
    <row r="92" spans="1:12" ht="14.25" x14ac:dyDescent="0.45">
      <c r="A92" s="17" t="str">
        <f>IF(tblTally!B90="","",tblTally!B90)</f>
        <v/>
      </c>
      <c r="B92" s="13" t="str">
        <f>IF(tblTally!B90="","",tblTally!C90+tblTally!D90)</f>
        <v/>
      </c>
      <c r="C92" s="13" t="str">
        <f>IF(tblTally!C90="","",tblTally!C90)</f>
        <v/>
      </c>
      <c r="D92" s="18" t="str">
        <f t="shared" si="8"/>
        <v/>
      </c>
      <c r="E92" s="13" t="str">
        <f>IF(tblTally!S90=0,"",tblTally!S90)</f>
        <v/>
      </c>
      <c r="F92" s="13" t="str">
        <f t="shared" si="9"/>
        <v/>
      </c>
      <c r="G92" s="18" t="str">
        <f>IF(tblTally!E90="","",tblTally!E90/100)</f>
        <v/>
      </c>
      <c r="H92" s="18" t="str">
        <f t="shared" si="10"/>
        <v/>
      </c>
      <c r="I92" s="18" t="e">
        <f>ModelParameters!Intercept+((B92-ModelParameters!MeanFlow)/ModelParameters!SDFlow)*ModelParameters!FlowSlope+((D92-ModelParameters!MeanDiversion)/ModelParameters!SDDiversion)*ModelParameters!DiversionSlope</f>
        <v>#VALUE!</v>
      </c>
      <c r="J92" s="18" t="e">
        <f t="shared" si="11"/>
        <v>#VALUE!</v>
      </c>
      <c r="K92" s="21" t="e">
        <f t="shared" si="12"/>
        <v>#VALUE!</v>
      </c>
      <c r="L92" s="13" t="str">
        <f t="shared" si="13"/>
        <v/>
      </c>
    </row>
    <row r="93" spans="1:12" ht="14.25" x14ac:dyDescent="0.45">
      <c r="A93" s="17" t="str">
        <f>IF(tblTally!B91="","",tblTally!B91)</f>
        <v/>
      </c>
      <c r="B93" s="13" t="str">
        <f>IF(tblTally!B91="","",tblTally!C91+tblTally!D91)</f>
        <v/>
      </c>
      <c r="C93" s="13" t="str">
        <f>IF(tblTally!C91="","",tblTally!C91)</f>
        <v/>
      </c>
      <c r="D93" s="18" t="str">
        <f t="shared" si="8"/>
        <v/>
      </c>
      <c r="E93" s="13" t="str">
        <f>IF(tblTally!S91=0,"",tblTally!S91)</f>
        <v/>
      </c>
      <c r="F93" s="13" t="str">
        <f t="shared" si="9"/>
        <v/>
      </c>
      <c r="G93" s="18" t="str">
        <f>IF(tblTally!E91="","",tblTally!E91/100)</f>
        <v/>
      </c>
      <c r="H93" s="18" t="str">
        <f t="shared" si="10"/>
        <v/>
      </c>
      <c r="I93" s="18" t="e">
        <f>ModelParameters!Intercept+((B93-ModelParameters!MeanFlow)/ModelParameters!SDFlow)*ModelParameters!FlowSlope+((D93-ModelParameters!MeanDiversion)/ModelParameters!SDDiversion)*ModelParameters!DiversionSlope</f>
        <v>#VALUE!</v>
      </c>
      <c r="J93" s="18" t="e">
        <f t="shared" si="11"/>
        <v>#VALUE!</v>
      </c>
      <c r="K93" s="21" t="e">
        <f t="shared" si="12"/>
        <v>#VALUE!</v>
      </c>
      <c r="L93" s="13" t="str">
        <f t="shared" si="13"/>
        <v/>
      </c>
    </row>
    <row r="94" spans="1:12" ht="14.25" x14ac:dyDescent="0.45">
      <c r="A94" s="17" t="str">
        <f>IF(tblTally!B92="","",tblTally!B92)</f>
        <v/>
      </c>
      <c r="B94" s="13" t="str">
        <f>IF(tblTally!B92="","",tblTally!C92+tblTally!D92)</f>
        <v/>
      </c>
      <c r="C94" s="13" t="str">
        <f>IF(tblTally!C92="","",tblTally!C92)</f>
        <v/>
      </c>
      <c r="D94" s="18" t="str">
        <f t="shared" si="8"/>
        <v/>
      </c>
      <c r="E94" s="13" t="str">
        <f>IF(tblTally!S92=0,"",tblTally!S92)</f>
        <v/>
      </c>
      <c r="F94" s="13" t="str">
        <f t="shared" si="9"/>
        <v/>
      </c>
      <c r="G94" s="18" t="str">
        <f>IF(tblTally!E92="","",tblTally!E92/100)</f>
        <v/>
      </c>
      <c r="H94" s="18" t="str">
        <f t="shared" si="10"/>
        <v/>
      </c>
      <c r="I94" s="18" t="e">
        <f>ModelParameters!Intercept+((B94-ModelParameters!MeanFlow)/ModelParameters!SDFlow)*ModelParameters!FlowSlope+((D94-ModelParameters!MeanDiversion)/ModelParameters!SDDiversion)*ModelParameters!DiversionSlope</f>
        <v>#VALUE!</v>
      </c>
      <c r="J94" s="18" t="e">
        <f t="shared" si="11"/>
        <v>#VALUE!</v>
      </c>
      <c r="K94" s="21" t="e">
        <f t="shared" si="12"/>
        <v>#VALUE!</v>
      </c>
      <c r="L94" s="13" t="str">
        <f t="shared" si="13"/>
        <v/>
      </c>
    </row>
    <row r="95" spans="1:12" ht="14.25" x14ac:dyDescent="0.45">
      <c r="A95" s="17" t="str">
        <f>IF(tblTally!B93="","",tblTally!B93)</f>
        <v/>
      </c>
      <c r="B95" s="13" t="str">
        <f>IF(tblTally!B93="","",tblTally!C93+tblTally!D93)</f>
        <v/>
      </c>
      <c r="C95" s="13" t="str">
        <f>IF(tblTally!C93="","",tblTally!C93)</f>
        <v/>
      </c>
      <c r="D95" s="18" t="str">
        <f t="shared" si="8"/>
        <v/>
      </c>
      <c r="E95" s="13" t="str">
        <f>IF(tblTally!S93=0,"",tblTally!S93)</f>
        <v/>
      </c>
      <c r="F95" s="13" t="str">
        <f t="shared" si="9"/>
        <v/>
      </c>
      <c r="G95" s="18" t="str">
        <f>IF(tblTally!E93="","",tblTally!E93/100)</f>
        <v/>
      </c>
      <c r="H95" s="18" t="str">
        <f t="shared" si="10"/>
        <v/>
      </c>
      <c r="I95" s="18" t="e">
        <f>ModelParameters!Intercept+((B95-ModelParameters!MeanFlow)/ModelParameters!SDFlow)*ModelParameters!FlowSlope+((D95-ModelParameters!MeanDiversion)/ModelParameters!SDDiversion)*ModelParameters!DiversionSlope</f>
        <v>#VALUE!</v>
      </c>
      <c r="J95" s="18" t="e">
        <f t="shared" si="11"/>
        <v>#VALUE!</v>
      </c>
      <c r="K95" s="21" t="e">
        <f t="shared" si="12"/>
        <v>#VALUE!</v>
      </c>
      <c r="L95" s="13" t="str">
        <f t="shared" si="13"/>
        <v/>
      </c>
    </row>
    <row r="96" spans="1:12" ht="14.25" x14ac:dyDescent="0.45">
      <c r="A96" s="17" t="str">
        <f>IF(tblTally!B94="","",tblTally!B94)</f>
        <v/>
      </c>
      <c r="B96" s="13" t="str">
        <f>IF(tblTally!B94="","",tblTally!C94+tblTally!D94)</f>
        <v/>
      </c>
      <c r="C96" s="13" t="str">
        <f>IF(tblTally!C94="","",tblTally!C94)</f>
        <v/>
      </c>
      <c r="D96" s="18" t="str">
        <f t="shared" si="8"/>
        <v/>
      </c>
      <c r="E96" s="13" t="str">
        <f>IF(tblTally!S94=0,"",tblTally!S94)</f>
        <v/>
      </c>
      <c r="F96" s="13" t="str">
        <f t="shared" si="9"/>
        <v/>
      </c>
      <c r="G96" s="18" t="str">
        <f>IF(tblTally!E94="","",tblTally!E94/100)</f>
        <v/>
      </c>
      <c r="H96" s="18" t="str">
        <f t="shared" si="10"/>
        <v/>
      </c>
      <c r="I96" s="18" t="e">
        <f>ModelParameters!Intercept+((B96-ModelParameters!MeanFlow)/ModelParameters!SDFlow)*ModelParameters!FlowSlope+((D96-ModelParameters!MeanDiversion)/ModelParameters!SDDiversion)*ModelParameters!DiversionSlope</f>
        <v>#VALUE!</v>
      </c>
      <c r="J96" s="18" t="e">
        <f t="shared" si="11"/>
        <v>#VALUE!</v>
      </c>
      <c r="K96" s="21" t="e">
        <f t="shared" si="12"/>
        <v>#VALUE!</v>
      </c>
      <c r="L96" s="13" t="str">
        <f t="shared" si="13"/>
        <v/>
      </c>
    </row>
    <row r="97" spans="1:12" ht="14.25" x14ac:dyDescent="0.45">
      <c r="A97" s="17" t="str">
        <f>IF(tblTally!B95="","",tblTally!B95)</f>
        <v/>
      </c>
      <c r="B97" s="13" t="str">
        <f>IF(tblTally!B95="","",tblTally!C95+tblTally!D95)</f>
        <v/>
      </c>
      <c r="C97" s="13" t="str">
        <f>IF(tblTally!C95="","",tblTally!C95)</f>
        <v/>
      </c>
      <c r="D97" s="18" t="str">
        <f t="shared" si="8"/>
        <v/>
      </c>
      <c r="E97" s="13" t="str">
        <f>IF(tblTally!S95=0,"",tblTally!S95)</f>
        <v/>
      </c>
      <c r="F97" s="13" t="str">
        <f t="shared" si="9"/>
        <v/>
      </c>
      <c r="G97" s="18" t="str">
        <f>IF(tblTally!E95="","",tblTally!E95/100)</f>
        <v/>
      </c>
      <c r="H97" s="18" t="str">
        <f t="shared" si="10"/>
        <v/>
      </c>
      <c r="I97" s="18" t="e">
        <f>ModelParameters!Intercept+((B97-ModelParameters!MeanFlow)/ModelParameters!SDFlow)*ModelParameters!FlowSlope+((D97-ModelParameters!MeanDiversion)/ModelParameters!SDDiversion)*ModelParameters!DiversionSlope</f>
        <v>#VALUE!</v>
      </c>
      <c r="J97" s="18" t="e">
        <f t="shared" si="11"/>
        <v>#VALUE!</v>
      </c>
      <c r="K97" s="21" t="e">
        <f t="shared" si="12"/>
        <v>#VALUE!</v>
      </c>
      <c r="L97" s="13" t="str">
        <f t="shared" si="13"/>
        <v/>
      </c>
    </row>
    <row r="98" spans="1:12" ht="14.25" x14ac:dyDescent="0.45">
      <c r="A98" s="17" t="str">
        <f>IF(tblTally!B96="","",tblTally!B96)</f>
        <v/>
      </c>
      <c r="B98" s="13" t="str">
        <f>IF(tblTally!B96="","",tblTally!C96+tblTally!D96)</f>
        <v/>
      </c>
      <c r="C98" s="13" t="str">
        <f>IF(tblTally!C96="","",tblTally!C96)</f>
        <v/>
      </c>
      <c r="D98" s="18" t="str">
        <f t="shared" si="8"/>
        <v/>
      </c>
      <c r="E98" s="13" t="str">
        <f>IF(tblTally!S96=0,"",tblTally!S96)</f>
        <v/>
      </c>
      <c r="F98" s="13" t="str">
        <f t="shared" si="9"/>
        <v/>
      </c>
      <c r="G98" s="18" t="str">
        <f>IF(tblTally!E96="","",tblTally!E96/100)</f>
        <v/>
      </c>
      <c r="H98" s="18" t="str">
        <f t="shared" si="10"/>
        <v/>
      </c>
      <c r="I98" s="18" t="e">
        <f>ModelParameters!Intercept+((B98-ModelParameters!MeanFlow)/ModelParameters!SDFlow)*ModelParameters!FlowSlope+((D98-ModelParameters!MeanDiversion)/ModelParameters!SDDiversion)*ModelParameters!DiversionSlope</f>
        <v>#VALUE!</v>
      </c>
      <c r="J98" s="18" t="e">
        <f t="shared" si="11"/>
        <v>#VALUE!</v>
      </c>
      <c r="K98" s="21" t="e">
        <f t="shared" si="12"/>
        <v>#VALUE!</v>
      </c>
      <c r="L98" s="13" t="str">
        <f t="shared" si="13"/>
        <v/>
      </c>
    </row>
    <row r="99" spans="1:12" ht="14.25" x14ac:dyDescent="0.45">
      <c r="A99" s="17" t="str">
        <f>IF(tblTally!B97="","",tblTally!B97)</f>
        <v/>
      </c>
      <c r="B99" s="13" t="str">
        <f>IF(tblTally!B97="","",tblTally!C97+tblTally!D97)</f>
        <v/>
      </c>
      <c r="C99" s="13" t="str">
        <f>IF(tblTally!C97="","",tblTally!C97)</f>
        <v/>
      </c>
      <c r="D99" s="18" t="str">
        <f t="shared" si="8"/>
        <v/>
      </c>
      <c r="E99" s="13" t="str">
        <f>IF(tblTally!S97=0,"",tblTally!S97)</f>
        <v/>
      </c>
      <c r="F99" s="13" t="str">
        <f t="shared" si="9"/>
        <v/>
      </c>
      <c r="G99" s="18" t="str">
        <f>IF(tblTally!E97="","",tblTally!E97/100)</f>
        <v/>
      </c>
      <c r="H99" s="18" t="str">
        <f t="shared" si="10"/>
        <v/>
      </c>
      <c r="I99" s="18" t="e">
        <f>ModelParameters!Intercept+((B99-ModelParameters!MeanFlow)/ModelParameters!SDFlow)*ModelParameters!FlowSlope+((D99-ModelParameters!MeanDiversion)/ModelParameters!SDDiversion)*ModelParameters!DiversionSlope</f>
        <v>#VALUE!</v>
      </c>
      <c r="J99" s="18" t="e">
        <f t="shared" si="11"/>
        <v>#VALUE!</v>
      </c>
      <c r="K99" s="21" t="e">
        <f t="shared" si="12"/>
        <v>#VALUE!</v>
      </c>
      <c r="L99" s="13" t="str">
        <f t="shared" si="13"/>
        <v/>
      </c>
    </row>
    <row r="100" spans="1:12" ht="14.25" x14ac:dyDescent="0.45">
      <c r="A100" s="17" t="str">
        <f>IF(tblTally!B98="","",tblTally!B98)</f>
        <v/>
      </c>
      <c r="B100" s="13" t="str">
        <f>IF(tblTally!B98="","",tblTally!C98+tblTally!D98)</f>
        <v/>
      </c>
      <c r="C100" s="13" t="str">
        <f>IF(tblTally!C98="","",tblTally!C98)</f>
        <v/>
      </c>
      <c r="D100" s="18" t="str">
        <f t="shared" si="8"/>
        <v/>
      </c>
      <c r="E100" s="13" t="str">
        <f>IF(tblTally!S98=0,"",tblTally!S98)</f>
        <v/>
      </c>
      <c r="F100" s="13" t="str">
        <f t="shared" si="9"/>
        <v/>
      </c>
      <c r="G100" s="18" t="str">
        <f>IF(tblTally!E98="","",tblTally!E98/100)</f>
        <v/>
      </c>
      <c r="H100" s="18" t="str">
        <f t="shared" si="10"/>
        <v/>
      </c>
      <c r="I100" s="18" t="e">
        <f>ModelParameters!Intercept+((B100-ModelParameters!MeanFlow)/ModelParameters!SDFlow)*ModelParameters!FlowSlope+((D100-ModelParameters!MeanDiversion)/ModelParameters!SDDiversion)*ModelParameters!DiversionSlope</f>
        <v>#VALUE!</v>
      </c>
      <c r="J100" s="18" t="e">
        <f t="shared" si="11"/>
        <v>#VALUE!</v>
      </c>
      <c r="K100" s="21" t="e">
        <f t="shared" si="12"/>
        <v>#VALUE!</v>
      </c>
      <c r="L100" s="13" t="str">
        <f t="shared" si="13"/>
        <v/>
      </c>
    </row>
    <row r="101" spans="1:12" ht="14.25" x14ac:dyDescent="0.45">
      <c r="A101" s="17" t="str">
        <f>IF(tblTally!B99="","",tblTally!B99)</f>
        <v/>
      </c>
      <c r="B101" s="13" t="str">
        <f>IF(tblTally!B99="","",tblTally!C99+tblTally!D99)</f>
        <v/>
      </c>
      <c r="C101" s="13" t="str">
        <f>IF(tblTally!C99="","",tblTally!C99)</f>
        <v/>
      </c>
      <c r="D101" s="18" t="str">
        <f t="shared" si="8"/>
        <v/>
      </c>
      <c r="E101" s="13" t="str">
        <f>IF(tblTally!S99=0,"",tblTally!S99)</f>
        <v/>
      </c>
      <c r="F101" s="13" t="str">
        <f t="shared" si="9"/>
        <v/>
      </c>
      <c r="G101" s="18" t="str">
        <f>IF(tblTally!E99="","",tblTally!E99/100)</f>
        <v/>
      </c>
      <c r="H101" s="18" t="str">
        <f t="shared" si="10"/>
        <v/>
      </c>
      <c r="I101" s="18" t="e">
        <f>ModelParameters!Intercept+((B101-ModelParameters!MeanFlow)/ModelParameters!SDFlow)*ModelParameters!FlowSlope+((D101-ModelParameters!MeanDiversion)/ModelParameters!SDDiversion)*ModelParameters!DiversionSlope</f>
        <v>#VALUE!</v>
      </c>
      <c r="J101" s="18" t="e">
        <f t="shared" si="11"/>
        <v>#VALUE!</v>
      </c>
      <c r="K101" s="21" t="e">
        <f t="shared" si="12"/>
        <v>#VALUE!</v>
      </c>
      <c r="L101" s="13" t="str">
        <f t="shared" si="13"/>
        <v/>
      </c>
    </row>
    <row r="102" spans="1:12" ht="14.25" x14ac:dyDescent="0.45">
      <c r="A102" s="17" t="str">
        <f>IF(tblTally!B100="","",tblTally!B100)</f>
        <v/>
      </c>
      <c r="B102" s="13" t="str">
        <f>IF(tblTally!B100="","",tblTally!C100+tblTally!D100)</f>
        <v/>
      </c>
      <c r="C102" s="13" t="str">
        <f>IF(tblTally!C100="","",tblTally!C100)</f>
        <v/>
      </c>
      <c r="D102" s="18" t="str">
        <f t="shared" si="8"/>
        <v/>
      </c>
      <c r="E102" s="13" t="str">
        <f>IF(tblTally!S100=0,"",tblTally!S100)</f>
        <v/>
      </c>
      <c r="F102" s="13" t="str">
        <f t="shared" si="9"/>
        <v/>
      </c>
      <c r="G102" s="18" t="str">
        <f>IF(tblTally!E100="","",tblTally!E100/100)</f>
        <v/>
      </c>
      <c r="H102" s="18" t="str">
        <f t="shared" si="10"/>
        <v/>
      </c>
      <c r="I102" s="18" t="e">
        <f>ModelParameters!Intercept+((B102-ModelParameters!MeanFlow)/ModelParameters!SDFlow)*ModelParameters!FlowSlope+((D102-ModelParameters!MeanDiversion)/ModelParameters!SDDiversion)*ModelParameters!DiversionSlope</f>
        <v>#VALUE!</v>
      </c>
      <c r="J102" s="18" t="e">
        <f t="shared" si="11"/>
        <v>#VALUE!</v>
      </c>
      <c r="K102" s="21" t="e">
        <f t="shared" si="12"/>
        <v>#VALUE!</v>
      </c>
      <c r="L102" s="13" t="str">
        <f t="shared" si="13"/>
        <v/>
      </c>
    </row>
    <row r="103" spans="1:12" ht="14.25" x14ac:dyDescent="0.45">
      <c r="A103" s="17" t="str">
        <f>IF(tblTally!B101="","",tblTally!B101)</f>
        <v/>
      </c>
      <c r="B103" s="13" t="str">
        <f>IF(tblTally!B101="","",tblTally!C101+tblTally!D101)</f>
        <v/>
      </c>
      <c r="C103" s="13" t="str">
        <f>IF(tblTally!C101="","",tblTally!C101)</f>
        <v/>
      </c>
      <c r="D103" s="18" t="str">
        <f t="shared" si="8"/>
        <v/>
      </c>
      <c r="E103" s="13" t="str">
        <f>IF(tblTally!S101=0,"",tblTally!S101)</f>
        <v/>
      </c>
      <c r="F103" s="13" t="str">
        <f t="shared" si="9"/>
        <v/>
      </c>
      <c r="G103" s="18" t="str">
        <f>IF(tblTally!E101="","",tblTally!E101/100)</f>
        <v/>
      </c>
      <c r="H103" s="18" t="str">
        <f t="shared" si="10"/>
        <v/>
      </c>
      <c r="I103" s="18" t="e">
        <f>ModelParameters!Intercept+((B103-ModelParameters!MeanFlow)/ModelParameters!SDFlow)*ModelParameters!FlowSlope+((D103-ModelParameters!MeanDiversion)/ModelParameters!SDDiversion)*ModelParameters!DiversionSlope</f>
        <v>#VALUE!</v>
      </c>
      <c r="J103" s="18" t="e">
        <f t="shared" si="11"/>
        <v>#VALUE!</v>
      </c>
      <c r="K103" s="21" t="e">
        <f t="shared" si="12"/>
        <v>#VALUE!</v>
      </c>
      <c r="L103" s="13" t="str">
        <f t="shared" si="13"/>
        <v/>
      </c>
    </row>
    <row r="104" spans="1:12" ht="14.25" x14ac:dyDescent="0.45">
      <c r="A104" s="17" t="str">
        <f>IF(tblTally!B102="","",tblTally!B102)</f>
        <v/>
      </c>
      <c r="B104" s="13" t="str">
        <f>IF(tblTally!B102="","",tblTally!C102+tblTally!D102)</f>
        <v/>
      </c>
      <c r="C104" s="13" t="str">
        <f>IF(tblTally!C102="","",tblTally!C102)</f>
        <v/>
      </c>
      <c r="D104" s="18" t="str">
        <f t="shared" si="8"/>
        <v/>
      </c>
      <c r="E104" s="13" t="str">
        <f>IF(tblTally!S102=0,"",tblTally!S102)</f>
        <v/>
      </c>
      <c r="F104" s="13" t="str">
        <f t="shared" si="9"/>
        <v/>
      </c>
      <c r="G104" s="18" t="str">
        <f>IF(tblTally!E102="","",tblTally!E102/100)</f>
        <v/>
      </c>
      <c r="H104" s="18" t="str">
        <f t="shared" si="10"/>
        <v/>
      </c>
      <c r="I104" s="18" t="e">
        <f>ModelParameters!Intercept+((B104-ModelParameters!MeanFlow)/ModelParameters!SDFlow)*ModelParameters!FlowSlope+((D104-ModelParameters!MeanDiversion)/ModelParameters!SDDiversion)*ModelParameters!DiversionSlope</f>
        <v>#VALUE!</v>
      </c>
      <c r="J104" s="18" t="e">
        <f t="shared" si="11"/>
        <v>#VALUE!</v>
      </c>
      <c r="K104" s="21" t="e">
        <f t="shared" si="12"/>
        <v>#VALUE!</v>
      </c>
      <c r="L104" s="13" t="str">
        <f t="shared" si="13"/>
        <v/>
      </c>
    </row>
    <row r="105" spans="1:12" ht="14.25" x14ac:dyDescent="0.45">
      <c r="A105" s="17" t="str">
        <f>IF(tblTally!B103="","",tblTally!B103)</f>
        <v/>
      </c>
      <c r="B105" s="13" t="str">
        <f>IF(tblTally!B103="","",tblTally!C103+tblTally!D103)</f>
        <v/>
      </c>
      <c r="C105" s="13" t="str">
        <f>IF(tblTally!C103="","",tblTally!C103)</f>
        <v/>
      </c>
      <c r="D105" s="18" t="str">
        <f t="shared" si="8"/>
        <v/>
      </c>
      <c r="E105" s="13" t="str">
        <f>IF(tblTally!S103=0,"",tblTally!S103)</f>
        <v/>
      </c>
      <c r="F105" s="13" t="str">
        <f t="shared" si="9"/>
        <v/>
      </c>
      <c r="G105" s="18" t="str">
        <f>IF(tblTally!E103="","",tblTally!E103/100)</f>
        <v/>
      </c>
      <c r="H105" s="18" t="str">
        <f t="shared" si="10"/>
        <v/>
      </c>
      <c r="I105" s="18" t="e">
        <f>ModelParameters!Intercept+((B105-ModelParameters!MeanFlow)/ModelParameters!SDFlow)*ModelParameters!FlowSlope+((D105-ModelParameters!MeanDiversion)/ModelParameters!SDDiversion)*ModelParameters!DiversionSlope</f>
        <v>#VALUE!</v>
      </c>
      <c r="J105" s="18" t="e">
        <f t="shared" si="11"/>
        <v>#VALUE!</v>
      </c>
      <c r="K105" s="21" t="e">
        <f t="shared" si="12"/>
        <v>#VALUE!</v>
      </c>
      <c r="L105" s="13" t="str">
        <f t="shared" si="13"/>
        <v/>
      </c>
    </row>
    <row r="106" spans="1:12" ht="14.25" x14ac:dyDescent="0.45">
      <c r="A106" s="17" t="str">
        <f>IF(tblTally!B104="","",tblTally!B104)</f>
        <v/>
      </c>
      <c r="B106" s="13" t="str">
        <f>IF(tblTally!B104="","",tblTally!C104+tblTally!D104)</f>
        <v/>
      </c>
      <c r="C106" s="13" t="str">
        <f>IF(tblTally!C104="","",tblTally!C104)</f>
        <v/>
      </c>
      <c r="D106" s="18" t="str">
        <f t="shared" si="8"/>
        <v/>
      </c>
      <c r="E106" s="13" t="str">
        <f>IF(tblTally!S104=0,"",tblTally!S104)</f>
        <v/>
      </c>
      <c r="F106" s="13" t="str">
        <f t="shared" si="9"/>
        <v/>
      </c>
      <c r="G106" s="18" t="str">
        <f>IF(tblTally!E104="","",tblTally!E104/100)</f>
        <v/>
      </c>
      <c r="H106" s="18" t="str">
        <f t="shared" si="10"/>
        <v/>
      </c>
      <c r="I106" s="18" t="e">
        <f>ModelParameters!Intercept+((B106-ModelParameters!MeanFlow)/ModelParameters!SDFlow)*ModelParameters!FlowSlope+((D106-ModelParameters!MeanDiversion)/ModelParameters!SDDiversion)*ModelParameters!DiversionSlope</f>
        <v>#VALUE!</v>
      </c>
      <c r="J106" s="18" t="e">
        <f t="shared" si="11"/>
        <v>#VALUE!</v>
      </c>
      <c r="K106" s="21" t="e">
        <f t="shared" si="12"/>
        <v>#VALUE!</v>
      </c>
      <c r="L106" s="13" t="str">
        <f t="shared" si="13"/>
        <v/>
      </c>
    </row>
    <row r="107" spans="1:12" ht="14.25" x14ac:dyDescent="0.45">
      <c r="A107" s="17" t="str">
        <f>IF(tblTally!B105="","",tblTally!B105)</f>
        <v/>
      </c>
      <c r="B107" s="13" t="str">
        <f>IF(tblTally!B105="","",tblTally!C105+tblTally!D105)</f>
        <v/>
      </c>
      <c r="C107" s="13" t="str">
        <f>IF(tblTally!C105="","",tblTally!C105)</f>
        <v/>
      </c>
      <c r="D107" s="18" t="str">
        <f t="shared" si="8"/>
        <v/>
      </c>
      <c r="E107" s="13" t="str">
        <f>IF(tblTally!S105=0,"",tblTally!S105)</f>
        <v/>
      </c>
      <c r="F107" s="13" t="str">
        <f t="shared" si="9"/>
        <v/>
      </c>
      <c r="G107" s="18" t="str">
        <f>IF(tblTally!E105="","",tblTally!E105/100)</f>
        <v/>
      </c>
      <c r="H107" s="18" t="str">
        <f t="shared" si="10"/>
        <v/>
      </c>
      <c r="I107" s="18" t="e">
        <f>ModelParameters!Intercept+((B107-ModelParameters!MeanFlow)/ModelParameters!SDFlow)*ModelParameters!FlowSlope+((D107-ModelParameters!MeanDiversion)/ModelParameters!SDDiversion)*ModelParameters!DiversionSlope</f>
        <v>#VALUE!</v>
      </c>
      <c r="J107" s="18" t="e">
        <f t="shared" si="11"/>
        <v>#VALUE!</v>
      </c>
      <c r="K107" s="21" t="e">
        <f t="shared" si="12"/>
        <v>#VALUE!</v>
      </c>
      <c r="L107" s="13" t="str">
        <f t="shared" si="13"/>
        <v/>
      </c>
    </row>
    <row r="108" spans="1:12" ht="14.25" x14ac:dyDescent="0.45">
      <c r="A108" s="17" t="str">
        <f>IF(tblTally!B106="","",tblTally!B106)</f>
        <v/>
      </c>
      <c r="B108" s="13" t="str">
        <f>IF(tblTally!B106="","",tblTally!C106+tblTally!D106)</f>
        <v/>
      </c>
      <c r="C108" s="13" t="str">
        <f>IF(tblTally!C106="","",tblTally!C106)</f>
        <v/>
      </c>
      <c r="D108" s="18" t="str">
        <f t="shared" si="8"/>
        <v/>
      </c>
      <c r="E108" s="13" t="str">
        <f>IF(tblTally!S106=0,"",tblTally!S106)</f>
        <v/>
      </c>
      <c r="F108" s="13" t="str">
        <f t="shared" si="9"/>
        <v/>
      </c>
      <c r="G108" s="18" t="str">
        <f>IF(tblTally!E106="","",tblTally!E106/100)</f>
        <v/>
      </c>
      <c r="H108" s="18" t="str">
        <f t="shared" si="10"/>
        <v/>
      </c>
      <c r="I108" s="18" t="e">
        <f>ModelParameters!Intercept+((B108-ModelParameters!MeanFlow)/ModelParameters!SDFlow)*ModelParameters!FlowSlope+((D108-ModelParameters!MeanDiversion)/ModelParameters!SDDiversion)*ModelParameters!DiversionSlope</f>
        <v>#VALUE!</v>
      </c>
      <c r="J108" s="18" t="e">
        <f t="shared" si="11"/>
        <v>#VALUE!</v>
      </c>
      <c r="K108" s="21" t="e">
        <f t="shared" si="12"/>
        <v>#VALUE!</v>
      </c>
      <c r="L108" s="13" t="str">
        <f t="shared" si="13"/>
        <v/>
      </c>
    </row>
    <row r="109" spans="1:12" ht="14.25" x14ac:dyDescent="0.45">
      <c r="A109" s="17" t="str">
        <f>IF(tblTally!B107="","",tblTally!B107)</f>
        <v/>
      </c>
      <c r="B109" s="13" t="str">
        <f>IF(tblTally!B107="","",tblTally!C107+tblTally!D107)</f>
        <v/>
      </c>
      <c r="C109" s="13" t="str">
        <f>IF(tblTally!C107="","",tblTally!C107)</f>
        <v/>
      </c>
      <c r="D109" s="18" t="str">
        <f t="shared" si="8"/>
        <v/>
      </c>
      <c r="E109" s="13" t="str">
        <f>IF(tblTally!S107=0,"",tblTally!S107)</f>
        <v/>
      </c>
      <c r="F109" s="13" t="str">
        <f t="shared" si="9"/>
        <v/>
      </c>
      <c r="G109" s="18" t="str">
        <f>IF(tblTally!E107="","",tblTally!E107/100)</f>
        <v/>
      </c>
      <c r="H109" s="18" t="str">
        <f t="shared" si="10"/>
        <v/>
      </c>
      <c r="I109" s="18" t="e">
        <f>ModelParameters!Intercept+((B109-ModelParameters!MeanFlow)/ModelParameters!SDFlow)*ModelParameters!FlowSlope+((D109-ModelParameters!MeanDiversion)/ModelParameters!SDDiversion)*ModelParameters!DiversionSlope</f>
        <v>#VALUE!</v>
      </c>
      <c r="J109" s="18" t="e">
        <f t="shared" si="11"/>
        <v>#VALUE!</v>
      </c>
      <c r="K109" s="21" t="e">
        <f t="shared" si="12"/>
        <v>#VALUE!</v>
      </c>
      <c r="L109" s="13" t="str">
        <f t="shared" si="13"/>
        <v/>
      </c>
    </row>
    <row r="110" spans="1:12" ht="14.25" x14ac:dyDescent="0.45">
      <c r="A110" s="17" t="str">
        <f>IF(tblTally!B108="","",tblTally!B108)</f>
        <v/>
      </c>
      <c r="B110" s="13" t="str">
        <f>IF(tblTally!B108="","",tblTally!C108+tblTally!D108)</f>
        <v/>
      </c>
      <c r="C110" s="13" t="str">
        <f>IF(tblTally!C108="","",tblTally!C108)</f>
        <v/>
      </c>
      <c r="D110" s="18" t="str">
        <f t="shared" si="8"/>
        <v/>
      </c>
      <c r="E110" s="13" t="str">
        <f>IF(tblTally!S108=0,"",tblTally!S108)</f>
        <v/>
      </c>
      <c r="F110" s="13" t="str">
        <f t="shared" si="9"/>
        <v/>
      </c>
      <c r="G110" s="18" t="str">
        <f>IF(tblTally!E108="","",tblTally!E108/100)</f>
        <v/>
      </c>
      <c r="H110" s="18" t="str">
        <f t="shared" si="10"/>
        <v/>
      </c>
      <c r="I110" s="18" t="e">
        <f>ModelParameters!Intercept+((B110-ModelParameters!MeanFlow)/ModelParameters!SDFlow)*ModelParameters!FlowSlope+((D110-ModelParameters!MeanDiversion)/ModelParameters!SDDiversion)*ModelParameters!DiversionSlope</f>
        <v>#VALUE!</v>
      </c>
      <c r="J110" s="18" t="e">
        <f t="shared" si="11"/>
        <v>#VALUE!</v>
      </c>
      <c r="K110" s="21" t="e">
        <f t="shared" si="12"/>
        <v>#VALUE!</v>
      </c>
      <c r="L110" s="13" t="str">
        <f t="shared" si="13"/>
        <v/>
      </c>
    </row>
    <row r="111" spans="1:12" ht="14.25" x14ac:dyDescent="0.45">
      <c r="A111" s="17" t="str">
        <f>IF(tblTally!B109="","",tblTally!B109)</f>
        <v/>
      </c>
      <c r="B111" s="13" t="str">
        <f>IF(tblTally!B109="","",tblTally!C109+tblTally!D109)</f>
        <v/>
      </c>
      <c r="C111" s="13" t="str">
        <f>IF(tblTally!C109="","",tblTally!C109)</f>
        <v/>
      </c>
      <c r="D111" s="18" t="str">
        <f t="shared" si="8"/>
        <v/>
      </c>
      <c r="E111" s="13" t="str">
        <f>IF(tblTally!S109=0,"",tblTally!S109)</f>
        <v/>
      </c>
      <c r="F111" s="13" t="str">
        <f t="shared" si="9"/>
        <v/>
      </c>
      <c r="G111" s="18" t="str">
        <f>IF(tblTally!E109="","",tblTally!E109/100)</f>
        <v/>
      </c>
      <c r="H111" s="18" t="str">
        <f t="shared" si="10"/>
        <v/>
      </c>
      <c r="I111" s="18" t="e">
        <f>ModelParameters!Intercept+((B111-ModelParameters!MeanFlow)/ModelParameters!SDFlow)*ModelParameters!FlowSlope+((D111-ModelParameters!MeanDiversion)/ModelParameters!SDDiversion)*ModelParameters!DiversionSlope</f>
        <v>#VALUE!</v>
      </c>
      <c r="J111" s="18" t="e">
        <f t="shared" si="11"/>
        <v>#VALUE!</v>
      </c>
      <c r="K111" s="21" t="e">
        <f t="shared" si="12"/>
        <v>#VALUE!</v>
      </c>
      <c r="L111" s="13" t="str">
        <f t="shared" si="13"/>
        <v/>
      </c>
    </row>
    <row r="112" spans="1:12" ht="14.25" x14ac:dyDescent="0.45">
      <c r="A112" s="17" t="str">
        <f>IF(tblTally!B110="","",tblTally!B110)</f>
        <v/>
      </c>
      <c r="B112" s="13" t="str">
        <f>IF(tblTally!B110="","",tblTally!C110+tblTally!D110)</f>
        <v/>
      </c>
      <c r="C112" s="13" t="str">
        <f>IF(tblTally!C110="","",tblTally!C110)</f>
        <v/>
      </c>
      <c r="D112" s="18" t="str">
        <f t="shared" si="8"/>
        <v/>
      </c>
      <c r="E112" s="13" t="str">
        <f>IF(tblTally!S110=0,"",tblTally!S110)</f>
        <v/>
      </c>
      <c r="F112" s="13" t="str">
        <f t="shared" si="9"/>
        <v/>
      </c>
      <c r="G112" s="18" t="str">
        <f>IF(tblTally!E110="","",tblTally!E110/100)</f>
        <v/>
      </c>
      <c r="H112" s="18" t="str">
        <f t="shared" si="10"/>
        <v/>
      </c>
      <c r="I112" s="18" t="e">
        <f>ModelParameters!Intercept+((B112-ModelParameters!MeanFlow)/ModelParameters!SDFlow)*ModelParameters!FlowSlope+((D112-ModelParameters!MeanDiversion)/ModelParameters!SDDiversion)*ModelParameters!DiversionSlope</f>
        <v>#VALUE!</v>
      </c>
      <c r="J112" s="18" t="e">
        <f t="shared" si="11"/>
        <v>#VALUE!</v>
      </c>
      <c r="K112" s="21" t="e">
        <f t="shared" si="12"/>
        <v>#VALUE!</v>
      </c>
      <c r="L112" s="13" t="str">
        <f t="shared" si="13"/>
        <v/>
      </c>
    </row>
    <row r="113" spans="1:12" ht="14.25" x14ac:dyDescent="0.45">
      <c r="A113" s="17" t="str">
        <f>IF(tblTally!B111="","",tblTally!B111)</f>
        <v/>
      </c>
      <c r="B113" s="13" t="str">
        <f>IF(tblTally!B111="","",tblTally!C111+tblTally!D111)</f>
        <v/>
      </c>
      <c r="C113" s="13" t="str">
        <f>IF(tblTally!C111="","",tblTally!C111)</f>
        <v/>
      </c>
      <c r="D113" s="18" t="str">
        <f t="shared" si="8"/>
        <v/>
      </c>
      <c r="E113" s="13" t="str">
        <f>IF(tblTally!S111=0,"",tblTally!S111)</f>
        <v/>
      </c>
      <c r="F113" s="13" t="str">
        <f t="shared" si="9"/>
        <v/>
      </c>
      <c r="G113" s="18" t="str">
        <f>IF(tblTally!E111="","",tblTally!E111/100)</f>
        <v/>
      </c>
      <c r="H113" s="18" t="str">
        <f t="shared" si="10"/>
        <v/>
      </c>
      <c r="I113" s="18" t="e">
        <f>ModelParameters!Intercept+((B113-ModelParameters!MeanFlow)/ModelParameters!SDFlow)*ModelParameters!FlowSlope+((D113-ModelParameters!MeanDiversion)/ModelParameters!SDDiversion)*ModelParameters!DiversionSlope</f>
        <v>#VALUE!</v>
      </c>
      <c r="J113" s="18" t="e">
        <f t="shared" si="11"/>
        <v>#VALUE!</v>
      </c>
      <c r="K113" s="21" t="e">
        <f t="shared" si="12"/>
        <v>#VALUE!</v>
      </c>
      <c r="L113" s="13" t="str">
        <f t="shared" si="13"/>
        <v/>
      </c>
    </row>
    <row r="114" spans="1:12" ht="14.25" x14ac:dyDescent="0.45">
      <c r="A114" s="17" t="str">
        <f>IF(tblTally!B112="","",tblTally!B112)</f>
        <v/>
      </c>
      <c r="B114" s="13" t="str">
        <f>IF(tblTally!B112="","",tblTally!C112+tblTally!D112)</f>
        <v/>
      </c>
      <c r="C114" s="13" t="str">
        <f>IF(tblTally!C112="","",tblTally!C112)</f>
        <v/>
      </c>
      <c r="D114" s="18" t="str">
        <f t="shared" si="8"/>
        <v/>
      </c>
      <c r="E114" s="13" t="str">
        <f>IF(tblTally!S112=0,"",tblTally!S112)</f>
        <v/>
      </c>
      <c r="F114" s="13" t="str">
        <f t="shared" si="9"/>
        <v/>
      </c>
      <c r="G114" s="18" t="str">
        <f>IF(tblTally!E112="","",tblTally!E112/100)</f>
        <v/>
      </c>
      <c r="H114" s="18" t="str">
        <f t="shared" si="10"/>
        <v/>
      </c>
      <c r="I114" s="18" t="e">
        <f>ModelParameters!Intercept+((B114-ModelParameters!MeanFlow)/ModelParameters!SDFlow)*ModelParameters!FlowSlope+((D114-ModelParameters!MeanDiversion)/ModelParameters!SDDiversion)*ModelParameters!DiversionSlope</f>
        <v>#VALUE!</v>
      </c>
      <c r="J114" s="18" t="e">
        <f t="shared" si="11"/>
        <v>#VALUE!</v>
      </c>
      <c r="K114" s="21" t="e">
        <f t="shared" si="12"/>
        <v>#VALUE!</v>
      </c>
      <c r="L114" s="13" t="str">
        <f t="shared" si="13"/>
        <v/>
      </c>
    </row>
    <row r="115" spans="1:12" ht="14.25" x14ac:dyDescent="0.45">
      <c r="A115" s="17" t="str">
        <f>IF(tblTally!B113="","",tblTally!B113)</f>
        <v/>
      </c>
      <c r="B115" s="13" t="str">
        <f>IF(tblTally!B113="","",tblTally!C113+tblTally!D113)</f>
        <v/>
      </c>
      <c r="C115" s="13" t="str">
        <f>IF(tblTally!C113="","",tblTally!C113)</f>
        <v/>
      </c>
      <c r="D115" s="18" t="str">
        <f t="shared" si="8"/>
        <v/>
      </c>
      <c r="E115" s="13" t="str">
        <f>IF(tblTally!S113=0,"",tblTally!S113)</f>
        <v/>
      </c>
      <c r="F115" s="13" t="str">
        <f t="shared" si="9"/>
        <v/>
      </c>
      <c r="G115" s="18" t="str">
        <f>IF(tblTally!E113="","",tblTally!E113/100)</f>
        <v/>
      </c>
      <c r="H115" s="18" t="str">
        <f t="shared" si="10"/>
        <v/>
      </c>
      <c r="I115" s="18" t="e">
        <f>ModelParameters!Intercept+((B115-ModelParameters!MeanFlow)/ModelParameters!SDFlow)*ModelParameters!FlowSlope+((D115-ModelParameters!MeanDiversion)/ModelParameters!SDDiversion)*ModelParameters!DiversionSlope</f>
        <v>#VALUE!</v>
      </c>
      <c r="J115" s="18" t="e">
        <f t="shared" si="11"/>
        <v>#VALUE!</v>
      </c>
      <c r="K115" s="21" t="e">
        <f t="shared" si="12"/>
        <v>#VALUE!</v>
      </c>
      <c r="L115" s="13" t="str">
        <f t="shared" si="13"/>
        <v/>
      </c>
    </row>
    <row r="116" spans="1:12" ht="14.25" x14ac:dyDescent="0.45">
      <c r="A116" s="17" t="str">
        <f>IF(tblTally!B114="","",tblTally!B114)</f>
        <v/>
      </c>
      <c r="B116" s="13" t="str">
        <f>IF(tblTally!B114="","",tblTally!C114+tblTally!D114)</f>
        <v/>
      </c>
      <c r="C116" s="13" t="str">
        <f>IF(tblTally!C114="","",tblTally!C114)</f>
        <v/>
      </c>
      <c r="D116" s="18" t="str">
        <f t="shared" si="8"/>
        <v/>
      </c>
      <c r="E116" s="13" t="str">
        <f>IF(tblTally!S114=0,"",tblTally!S114)</f>
        <v/>
      </c>
      <c r="F116" s="13" t="str">
        <f t="shared" si="9"/>
        <v/>
      </c>
      <c r="G116" s="18" t="str">
        <f>IF(tblTally!E114="","",tblTally!E114/100)</f>
        <v/>
      </c>
      <c r="H116" s="18" t="str">
        <f t="shared" si="10"/>
        <v/>
      </c>
      <c r="I116" s="18" t="e">
        <f>ModelParameters!Intercept+((B116-ModelParameters!MeanFlow)/ModelParameters!SDFlow)*ModelParameters!FlowSlope+((D116-ModelParameters!MeanDiversion)/ModelParameters!SDDiversion)*ModelParameters!DiversionSlope</f>
        <v>#VALUE!</v>
      </c>
      <c r="J116" s="18" t="e">
        <f t="shared" si="11"/>
        <v>#VALUE!</v>
      </c>
      <c r="K116" s="21" t="e">
        <f t="shared" si="12"/>
        <v>#VALUE!</v>
      </c>
      <c r="L116" s="13" t="str">
        <f t="shared" si="13"/>
        <v/>
      </c>
    </row>
    <row r="117" spans="1:12" ht="14.25" x14ac:dyDescent="0.45">
      <c r="A117" s="17" t="str">
        <f>IF(tblTally!B115="","",tblTally!B115)</f>
        <v/>
      </c>
      <c r="B117" s="13" t="str">
        <f>IF(tblTally!B115="","",tblTally!C115+tblTally!D115)</f>
        <v/>
      </c>
      <c r="C117" s="13" t="str">
        <f>IF(tblTally!C115="","",tblTally!C115)</f>
        <v/>
      </c>
      <c r="D117" s="18" t="str">
        <f t="shared" si="8"/>
        <v/>
      </c>
      <c r="E117" s="13" t="str">
        <f>IF(tblTally!S115=0,"",tblTally!S115)</f>
        <v/>
      </c>
      <c r="F117" s="13" t="str">
        <f t="shared" si="9"/>
        <v/>
      </c>
      <c r="G117" s="18" t="str">
        <f>IF(tblTally!E115="","",tblTally!E115/100)</f>
        <v/>
      </c>
      <c r="H117" s="18" t="str">
        <f t="shared" si="10"/>
        <v/>
      </c>
      <c r="I117" s="18" t="e">
        <f>ModelParameters!Intercept+((B117-ModelParameters!MeanFlow)/ModelParameters!SDFlow)*ModelParameters!FlowSlope+((D117-ModelParameters!MeanDiversion)/ModelParameters!SDDiversion)*ModelParameters!DiversionSlope</f>
        <v>#VALUE!</v>
      </c>
      <c r="J117" s="18" t="e">
        <f t="shared" si="11"/>
        <v>#VALUE!</v>
      </c>
      <c r="K117" s="21" t="e">
        <f t="shared" si="12"/>
        <v>#VALUE!</v>
      </c>
      <c r="L117" s="13" t="str">
        <f t="shared" si="13"/>
        <v/>
      </c>
    </row>
    <row r="118" spans="1:12" ht="14.25" x14ac:dyDescent="0.45">
      <c r="A118" s="17" t="str">
        <f>IF(tblTally!B116="","",tblTally!B116)</f>
        <v/>
      </c>
      <c r="B118" s="13" t="str">
        <f>IF(tblTally!B116="","",tblTally!C116+tblTally!D116)</f>
        <v/>
      </c>
      <c r="C118" s="13" t="str">
        <f>IF(tblTally!C116="","",tblTally!C116)</f>
        <v/>
      </c>
      <c r="D118" s="18" t="str">
        <f t="shared" si="8"/>
        <v/>
      </c>
      <c r="E118" s="13" t="str">
        <f>IF(tblTally!S116=0,"",tblTally!S116)</f>
        <v/>
      </c>
      <c r="F118" s="13" t="str">
        <f t="shared" si="9"/>
        <v/>
      </c>
      <c r="G118" s="18" t="str">
        <f>IF(tblTally!E116="","",tblTally!E116/100)</f>
        <v/>
      </c>
      <c r="H118" s="18" t="str">
        <f t="shared" si="10"/>
        <v/>
      </c>
      <c r="I118" s="18" t="e">
        <f>ModelParameters!Intercept+((B118-ModelParameters!MeanFlow)/ModelParameters!SDFlow)*ModelParameters!FlowSlope+((D118-ModelParameters!MeanDiversion)/ModelParameters!SDDiversion)*ModelParameters!DiversionSlope</f>
        <v>#VALUE!</v>
      </c>
      <c r="J118" s="18" t="e">
        <f t="shared" si="11"/>
        <v>#VALUE!</v>
      </c>
      <c r="K118" s="21" t="e">
        <f t="shared" si="12"/>
        <v>#VALUE!</v>
      </c>
      <c r="L118" s="13" t="str">
        <f t="shared" si="13"/>
        <v/>
      </c>
    </row>
    <row r="119" spans="1:12" ht="14.25" x14ac:dyDescent="0.45">
      <c r="A119" s="17" t="str">
        <f>IF(tblTally!B117="","",tblTally!B117)</f>
        <v/>
      </c>
      <c r="B119" s="13" t="str">
        <f>IF(tblTally!B117="","",tblTally!C117+tblTally!D117)</f>
        <v/>
      </c>
      <c r="C119" s="13" t="str">
        <f>IF(tblTally!C117="","",tblTally!C117)</f>
        <v/>
      </c>
      <c r="D119" s="18" t="str">
        <f t="shared" si="8"/>
        <v/>
      </c>
      <c r="E119" s="13" t="str">
        <f>IF(tblTally!S117=0,"",tblTally!S117)</f>
        <v/>
      </c>
      <c r="F119" s="13" t="str">
        <f t="shared" si="9"/>
        <v/>
      </c>
      <c r="G119" s="18" t="str">
        <f>IF(tblTally!E117="","",tblTally!E117/100)</f>
        <v/>
      </c>
      <c r="H119" s="18" t="str">
        <f t="shared" si="10"/>
        <v/>
      </c>
      <c r="I119" s="18" t="e">
        <f>ModelParameters!Intercept+((B119-ModelParameters!MeanFlow)/ModelParameters!SDFlow)*ModelParameters!FlowSlope+((D119-ModelParameters!MeanDiversion)/ModelParameters!SDDiversion)*ModelParameters!DiversionSlope</f>
        <v>#VALUE!</v>
      </c>
      <c r="J119" s="18" t="e">
        <f t="shared" si="11"/>
        <v>#VALUE!</v>
      </c>
      <c r="K119" s="21" t="e">
        <f t="shared" si="12"/>
        <v>#VALUE!</v>
      </c>
      <c r="L119" s="13" t="str">
        <f t="shared" si="13"/>
        <v/>
      </c>
    </row>
    <row r="120" spans="1:12" ht="14.25" x14ac:dyDescent="0.45">
      <c r="A120" s="17" t="str">
        <f>IF(tblTally!B118="","",tblTally!B118)</f>
        <v/>
      </c>
      <c r="B120" s="13" t="str">
        <f>IF(tblTally!B118="","",tblTally!C118+tblTally!D118)</f>
        <v/>
      </c>
      <c r="C120" s="13" t="str">
        <f>IF(tblTally!C118="","",tblTally!C118)</f>
        <v/>
      </c>
      <c r="D120" s="18" t="str">
        <f t="shared" si="8"/>
        <v/>
      </c>
      <c r="E120" s="13" t="str">
        <f>IF(tblTally!S118=0,"",tblTally!S118)</f>
        <v/>
      </c>
      <c r="F120" s="13" t="str">
        <f t="shared" si="9"/>
        <v/>
      </c>
      <c r="G120" s="18" t="str">
        <f>IF(tblTally!E118="","",tblTally!E118/100)</f>
        <v/>
      </c>
      <c r="H120" s="18" t="str">
        <f t="shared" si="10"/>
        <v/>
      </c>
      <c r="I120" s="18" t="e">
        <f>ModelParameters!Intercept+((B120-ModelParameters!MeanFlow)/ModelParameters!SDFlow)*ModelParameters!FlowSlope+((D120-ModelParameters!MeanDiversion)/ModelParameters!SDDiversion)*ModelParameters!DiversionSlope</f>
        <v>#VALUE!</v>
      </c>
      <c r="J120" s="18" t="e">
        <f t="shared" si="11"/>
        <v>#VALUE!</v>
      </c>
      <c r="K120" s="21" t="e">
        <f t="shared" si="12"/>
        <v>#VALUE!</v>
      </c>
      <c r="L120" s="13" t="str">
        <f t="shared" si="13"/>
        <v/>
      </c>
    </row>
    <row r="121" spans="1:12" ht="14.25" x14ac:dyDescent="0.45">
      <c r="A121" s="17" t="str">
        <f>IF(tblTally!B119="","",tblTally!B119)</f>
        <v/>
      </c>
      <c r="B121" s="13" t="str">
        <f>IF(tblTally!B119="","",tblTally!C119+tblTally!D119)</f>
        <v/>
      </c>
      <c r="C121" s="13" t="str">
        <f>IF(tblTally!C119="","",tblTally!C119)</f>
        <v/>
      </c>
      <c r="D121" s="18" t="str">
        <f t="shared" si="8"/>
        <v/>
      </c>
      <c r="E121" s="13" t="str">
        <f>IF(tblTally!S119=0,"",tblTally!S119)</f>
        <v/>
      </c>
      <c r="F121" s="13" t="str">
        <f t="shared" si="9"/>
        <v/>
      </c>
      <c r="G121" s="18" t="str">
        <f>IF(tblTally!E119="","",tblTally!E119/100)</f>
        <v/>
      </c>
      <c r="H121" s="18" t="str">
        <f t="shared" si="10"/>
        <v/>
      </c>
      <c r="I121" s="18" t="e">
        <f>ModelParameters!Intercept+((B121-ModelParameters!MeanFlow)/ModelParameters!SDFlow)*ModelParameters!FlowSlope+((D121-ModelParameters!MeanDiversion)/ModelParameters!SDDiversion)*ModelParameters!DiversionSlope</f>
        <v>#VALUE!</v>
      </c>
      <c r="J121" s="18" t="e">
        <f t="shared" si="11"/>
        <v>#VALUE!</v>
      </c>
      <c r="K121" s="21" t="e">
        <f t="shared" si="12"/>
        <v>#VALUE!</v>
      </c>
      <c r="L121" s="13" t="str">
        <f t="shared" si="13"/>
        <v/>
      </c>
    </row>
    <row r="122" spans="1:12" ht="14.25" x14ac:dyDescent="0.45">
      <c r="A122" s="17" t="str">
        <f>IF(tblTally!B120="","",tblTally!B120)</f>
        <v/>
      </c>
      <c r="B122" s="13" t="str">
        <f>IF(tblTally!B120="","",tblTally!C120+tblTally!D120)</f>
        <v/>
      </c>
      <c r="C122" s="13" t="str">
        <f>IF(tblTally!C120="","",tblTally!C120)</f>
        <v/>
      </c>
      <c r="D122" s="18" t="str">
        <f t="shared" si="8"/>
        <v/>
      </c>
      <c r="E122" s="13" t="str">
        <f>IF(tblTally!S120=0,"",tblTally!S120)</f>
        <v/>
      </c>
      <c r="F122" s="13" t="str">
        <f t="shared" si="9"/>
        <v/>
      </c>
      <c r="G122" s="18" t="str">
        <f>IF(tblTally!E120="","",tblTally!E120/100)</f>
        <v/>
      </c>
      <c r="H122" s="18" t="str">
        <f t="shared" si="10"/>
        <v/>
      </c>
      <c r="I122" s="18" t="e">
        <f>ModelParameters!Intercept+((B122-ModelParameters!MeanFlow)/ModelParameters!SDFlow)*ModelParameters!FlowSlope+((D122-ModelParameters!MeanDiversion)/ModelParameters!SDDiversion)*ModelParameters!DiversionSlope</f>
        <v>#VALUE!</v>
      </c>
      <c r="J122" s="18" t="e">
        <f t="shared" si="11"/>
        <v>#VALUE!</v>
      </c>
      <c r="K122" s="21" t="e">
        <f t="shared" si="12"/>
        <v>#VALUE!</v>
      </c>
      <c r="L122" s="13" t="str">
        <f t="shared" si="13"/>
        <v/>
      </c>
    </row>
    <row r="123" spans="1:12" ht="14.25" x14ac:dyDescent="0.45">
      <c r="A123" s="17" t="str">
        <f>IF(tblTally!B121="","",tblTally!B121)</f>
        <v/>
      </c>
      <c r="B123" s="13" t="str">
        <f>IF(tblTally!B121="","",tblTally!C121+tblTally!D121)</f>
        <v/>
      </c>
      <c r="C123" s="13" t="str">
        <f>IF(tblTally!C121="","",tblTally!C121)</f>
        <v/>
      </c>
      <c r="D123" s="18" t="str">
        <f t="shared" si="8"/>
        <v/>
      </c>
      <c r="E123" s="13" t="str">
        <f>IF(tblTally!S121=0,"",tblTally!S121)</f>
        <v/>
      </c>
      <c r="F123" s="13" t="str">
        <f t="shared" si="9"/>
        <v/>
      </c>
      <c r="G123" s="18" t="str">
        <f>IF(tblTally!E121="","",tblTally!E121/100)</f>
        <v/>
      </c>
      <c r="H123" s="18" t="str">
        <f t="shared" si="10"/>
        <v/>
      </c>
      <c r="I123" s="18" t="e">
        <f>ModelParameters!Intercept+((B123-ModelParameters!MeanFlow)/ModelParameters!SDFlow)*ModelParameters!FlowSlope+((D123-ModelParameters!MeanDiversion)/ModelParameters!SDDiversion)*ModelParameters!DiversionSlope</f>
        <v>#VALUE!</v>
      </c>
      <c r="J123" s="18" t="e">
        <f t="shared" si="11"/>
        <v>#VALUE!</v>
      </c>
      <c r="K123" s="21" t="e">
        <f t="shared" si="12"/>
        <v>#VALUE!</v>
      </c>
      <c r="L123" s="13" t="str">
        <f t="shared" si="13"/>
        <v/>
      </c>
    </row>
    <row r="124" spans="1:12" ht="14.25" x14ac:dyDescent="0.45">
      <c r="A124" s="17" t="str">
        <f>IF(tblTally!B122="","",tblTally!B122)</f>
        <v/>
      </c>
      <c r="B124" s="13" t="str">
        <f>IF(tblTally!B122="","",tblTally!C122+tblTally!D122)</f>
        <v/>
      </c>
      <c r="C124" s="13" t="str">
        <f>IF(tblTally!C122="","",tblTally!C122)</f>
        <v/>
      </c>
      <c r="D124" s="18" t="str">
        <f t="shared" si="8"/>
        <v/>
      </c>
      <c r="E124" s="13" t="str">
        <f>IF(tblTally!S122=0,"",tblTally!S122)</f>
        <v/>
      </c>
      <c r="F124" s="13" t="str">
        <f t="shared" si="9"/>
        <v/>
      </c>
      <c r="G124" s="18" t="str">
        <f>IF(tblTally!E122="","",tblTally!E122/100)</f>
        <v/>
      </c>
      <c r="H124" s="18" t="str">
        <f t="shared" si="10"/>
        <v/>
      </c>
      <c r="I124" s="18" t="e">
        <f>ModelParameters!Intercept+((B124-ModelParameters!MeanFlow)/ModelParameters!SDFlow)*ModelParameters!FlowSlope+((D124-ModelParameters!MeanDiversion)/ModelParameters!SDDiversion)*ModelParameters!DiversionSlope</f>
        <v>#VALUE!</v>
      </c>
      <c r="J124" s="18" t="e">
        <f t="shared" si="11"/>
        <v>#VALUE!</v>
      </c>
      <c r="K124" s="21" t="e">
        <f t="shared" si="12"/>
        <v>#VALUE!</v>
      </c>
      <c r="L124" s="13" t="str">
        <f t="shared" si="13"/>
        <v/>
      </c>
    </row>
    <row r="125" spans="1:12" ht="14.25" x14ac:dyDescent="0.45">
      <c r="A125" s="17" t="str">
        <f>IF(tblTally!B123="","",tblTally!B123)</f>
        <v/>
      </c>
      <c r="B125" s="13" t="str">
        <f>IF(tblTally!B123="","",tblTally!C123+tblTally!D123)</f>
        <v/>
      </c>
      <c r="C125" s="13" t="str">
        <f>IF(tblTally!C123="","",tblTally!C123)</f>
        <v/>
      </c>
      <c r="D125" s="18" t="str">
        <f t="shared" si="8"/>
        <v/>
      </c>
      <c r="E125" s="13" t="str">
        <f>IF(tblTally!S123=0,"",tblTally!S123)</f>
        <v/>
      </c>
      <c r="F125" s="13" t="str">
        <f t="shared" si="9"/>
        <v/>
      </c>
      <c r="G125" s="18" t="str">
        <f>IF(tblTally!E123="","",tblTally!E123/100)</f>
        <v/>
      </c>
      <c r="H125" s="18" t="str">
        <f t="shared" si="10"/>
        <v/>
      </c>
      <c r="I125" s="18" t="e">
        <f>ModelParameters!Intercept+((B125-ModelParameters!MeanFlow)/ModelParameters!SDFlow)*ModelParameters!FlowSlope+((D125-ModelParameters!MeanDiversion)/ModelParameters!SDDiversion)*ModelParameters!DiversionSlope</f>
        <v>#VALUE!</v>
      </c>
      <c r="J125" s="18" t="e">
        <f t="shared" si="11"/>
        <v>#VALUE!</v>
      </c>
      <c r="K125" s="21" t="e">
        <f t="shared" si="12"/>
        <v>#VALUE!</v>
      </c>
      <c r="L125" s="13" t="str">
        <f t="shared" si="13"/>
        <v/>
      </c>
    </row>
    <row r="126" spans="1:12" ht="14.25" x14ac:dyDescent="0.45">
      <c r="A126" s="17" t="str">
        <f>IF(tblTally!B124="","",tblTally!B124)</f>
        <v/>
      </c>
      <c r="B126" s="13" t="str">
        <f>IF(tblTally!B124="","",tblTally!C124+tblTally!D124)</f>
        <v/>
      </c>
      <c r="C126" s="13" t="str">
        <f>IF(tblTally!C124="","",tblTally!C124)</f>
        <v/>
      </c>
      <c r="D126" s="18" t="str">
        <f t="shared" si="8"/>
        <v/>
      </c>
      <c r="E126" s="13" t="str">
        <f>IF(tblTally!S124=0,"",tblTally!S124)</f>
        <v/>
      </c>
      <c r="F126" s="13" t="str">
        <f t="shared" si="9"/>
        <v/>
      </c>
      <c r="G126" s="18" t="str">
        <f>IF(tblTally!E124="","",tblTally!E124/100)</f>
        <v/>
      </c>
      <c r="H126" s="18" t="str">
        <f t="shared" si="10"/>
        <v/>
      </c>
      <c r="I126" s="18" t="e">
        <f>ModelParameters!Intercept+((B126-ModelParameters!MeanFlow)/ModelParameters!SDFlow)*ModelParameters!FlowSlope+((D126-ModelParameters!MeanDiversion)/ModelParameters!SDDiversion)*ModelParameters!DiversionSlope</f>
        <v>#VALUE!</v>
      </c>
      <c r="J126" s="18" t="e">
        <f t="shared" si="11"/>
        <v>#VALUE!</v>
      </c>
      <c r="K126" s="21" t="e">
        <f t="shared" si="12"/>
        <v>#VALUE!</v>
      </c>
      <c r="L126" s="13" t="str">
        <f t="shared" si="13"/>
        <v/>
      </c>
    </row>
    <row r="127" spans="1:12" ht="14.25" x14ac:dyDescent="0.45">
      <c r="A127" s="17" t="str">
        <f>IF(tblTally!B125="","",tblTally!B125)</f>
        <v/>
      </c>
      <c r="B127" s="13" t="str">
        <f>IF(tblTally!B125="","",tblTally!C125+tblTally!D125)</f>
        <v/>
      </c>
      <c r="C127" s="13" t="str">
        <f>IF(tblTally!C125="","",tblTally!C125)</f>
        <v/>
      </c>
      <c r="D127" s="18" t="str">
        <f t="shared" si="8"/>
        <v/>
      </c>
      <c r="E127" s="13" t="str">
        <f>IF(tblTally!S125=0,"",tblTally!S125)</f>
        <v/>
      </c>
      <c r="F127" s="13" t="str">
        <f t="shared" si="9"/>
        <v/>
      </c>
      <c r="G127" s="18" t="str">
        <f>IF(tblTally!E125="","",tblTally!E125/100)</f>
        <v/>
      </c>
      <c r="H127" s="18" t="str">
        <f t="shared" si="10"/>
        <v/>
      </c>
      <c r="I127" s="18" t="e">
        <f>ModelParameters!Intercept+((B127-ModelParameters!MeanFlow)/ModelParameters!SDFlow)*ModelParameters!FlowSlope+((D127-ModelParameters!MeanDiversion)/ModelParameters!SDDiversion)*ModelParameters!DiversionSlope</f>
        <v>#VALUE!</v>
      </c>
      <c r="J127" s="18" t="e">
        <f t="shared" si="11"/>
        <v>#VALUE!</v>
      </c>
      <c r="K127" s="21" t="e">
        <f t="shared" si="12"/>
        <v>#VALUE!</v>
      </c>
      <c r="L127" s="13" t="str">
        <f t="shared" si="13"/>
        <v/>
      </c>
    </row>
    <row r="128" spans="1:12" ht="14.25" x14ac:dyDescent="0.45">
      <c r="A128" s="17" t="str">
        <f>IF(tblTally!B126="","",tblTally!B126)</f>
        <v/>
      </c>
      <c r="B128" s="13" t="str">
        <f>IF(tblTally!B126="","",tblTally!C126+tblTally!D126)</f>
        <v/>
      </c>
      <c r="C128" s="13" t="str">
        <f>IF(tblTally!C126="","",tblTally!C126)</f>
        <v/>
      </c>
      <c r="D128" s="18" t="str">
        <f t="shared" si="8"/>
        <v/>
      </c>
      <c r="E128" s="13" t="str">
        <f>IF(tblTally!S126=0,"",tblTally!S126)</f>
        <v/>
      </c>
      <c r="F128" s="13" t="str">
        <f t="shared" si="9"/>
        <v/>
      </c>
      <c r="G128" s="18" t="str">
        <f>IF(tblTally!E126="","",tblTally!E126/100)</f>
        <v/>
      </c>
      <c r="H128" s="18" t="str">
        <f t="shared" si="10"/>
        <v/>
      </c>
      <c r="I128" s="18" t="e">
        <f>ModelParameters!Intercept+((B128-ModelParameters!MeanFlow)/ModelParameters!SDFlow)*ModelParameters!FlowSlope+((D128-ModelParameters!MeanDiversion)/ModelParameters!SDDiversion)*ModelParameters!DiversionSlope</f>
        <v>#VALUE!</v>
      </c>
      <c r="J128" s="18" t="e">
        <f t="shared" si="11"/>
        <v>#VALUE!</v>
      </c>
      <c r="K128" s="21" t="e">
        <f t="shared" si="12"/>
        <v>#VALUE!</v>
      </c>
      <c r="L128" s="13" t="str">
        <f t="shared" si="13"/>
        <v/>
      </c>
    </row>
    <row r="129" spans="1:12" ht="14.25" x14ac:dyDescent="0.45">
      <c r="A129" s="17" t="str">
        <f>IF(tblTally!B127="","",tblTally!B127)</f>
        <v/>
      </c>
      <c r="B129" s="13" t="str">
        <f>IF(tblTally!B127="","",tblTally!C127+tblTally!D127)</f>
        <v/>
      </c>
      <c r="C129" s="13" t="str">
        <f>IF(tblTally!C127="","",tblTally!C127)</f>
        <v/>
      </c>
      <c r="D129" s="18" t="str">
        <f t="shared" si="8"/>
        <v/>
      </c>
      <c r="E129" s="13" t="str">
        <f>IF(tblTally!S127=0,"",tblTally!S127)</f>
        <v/>
      </c>
      <c r="F129" s="13" t="str">
        <f t="shared" si="9"/>
        <v/>
      </c>
      <c r="G129" s="18" t="str">
        <f>IF(tblTally!E127="","",tblTally!E127/100)</f>
        <v/>
      </c>
      <c r="H129" s="18" t="str">
        <f t="shared" si="10"/>
        <v/>
      </c>
      <c r="I129" s="18" t="e">
        <f>ModelParameters!Intercept+((B129-ModelParameters!MeanFlow)/ModelParameters!SDFlow)*ModelParameters!FlowSlope+((D129-ModelParameters!MeanDiversion)/ModelParameters!SDDiversion)*ModelParameters!DiversionSlope</f>
        <v>#VALUE!</v>
      </c>
      <c r="J129" s="18" t="e">
        <f t="shared" si="11"/>
        <v>#VALUE!</v>
      </c>
      <c r="K129" s="21" t="e">
        <f t="shared" si="12"/>
        <v>#VALUE!</v>
      </c>
      <c r="L129" s="13" t="str">
        <f t="shared" si="13"/>
        <v/>
      </c>
    </row>
    <row r="130" spans="1:12" ht="14.25" x14ac:dyDescent="0.45">
      <c r="A130" s="17" t="str">
        <f>IF(tblTally!B128="","",tblTally!B128)</f>
        <v/>
      </c>
      <c r="B130" s="13" t="str">
        <f>IF(tblTally!B128="","",tblTally!C128+tblTally!D128)</f>
        <v/>
      </c>
      <c r="C130" s="13" t="str">
        <f>IF(tblTally!C128="","",tblTally!C128)</f>
        <v/>
      </c>
      <c r="D130" s="18" t="str">
        <f t="shared" si="8"/>
        <v/>
      </c>
      <c r="E130" s="13" t="str">
        <f>IF(tblTally!S128=0,"",tblTally!S128)</f>
        <v/>
      </c>
      <c r="F130" s="13" t="str">
        <f t="shared" si="9"/>
        <v/>
      </c>
      <c r="G130" s="18" t="str">
        <f>IF(tblTally!E128="","",tblTally!E128/100)</f>
        <v/>
      </c>
      <c r="H130" s="18" t="str">
        <f t="shared" si="10"/>
        <v/>
      </c>
      <c r="I130" s="18" t="e">
        <f>ModelParameters!Intercept+((B130-ModelParameters!MeanFlow)/ModelParameters!SDFlow)*ModelParameters!FlowSlope+((D130-ModelParameters!MeanDiversion)/ModelParameters!SDDiversion)*ModelParameters!DiversionSlope</f>
        <v>#VALUE!</v>
      </c>
      <c r="J130" s="18" t="e">
        <f t="shared" si="11"/>
        <v>#VALUE!</v>
      </c>
      <c r="K130" s="21" t="e">
        <f t="shared" si="12"/>
        <v>#VALUE!</v>
      </c>
      <c r="L130" s="13" t="str">
        <f t="shared" si="13"/>
        <v/>
      </c>
    </row>
    <row r="131" spans="1:12" ht="14.25" x14ac:dyDescent="0.45">
      <c r="A131" s="17" t="str">
        <f>IF(tblTally!B129="","",tblTally!B129)</f>
        <v/>
      </c>
      <c r="B131" s="13" t="str">
        <f>IF(tblTally!B129="","",tblTally!C129+tblTally!D129)</f>
        <v/>
      </c>
      <c r="C131" s="13" t="str">
        <f>IF(tblTally!C129="","",tblTally!C129)</f>
        <v/>
      </c>
      <c r="D131" s="18" t="str">
        <f t="shared" si="8"/>
        <v/>
      </c>
      <c r="E131" s="13" t="str">
        <f>IF(tblTally!S129=0,"",tblTally!S129)</f>
        <v/>
      </c>
      <c r="F131" s="13" t="str">
        <f t="shared" si="9"/>
        <v/>
      </c>
      <c r="G131" s="18" t="str">
        <f>IF(tblTally!E129="","",tblTally!E129/100)</f>
        <v/>
      </c>
      <c r="H131" s="18" t="str">
        <f t="shared" si="10"/>
        <v/>
      </c>
      <c r="I131" s="18" t="e">
        <f>ModelParameters!Intercept+((B131-ModelParameters!MeanFlow)/ModelParameters!SDFlow)*ModelParameters!FlowSlope+((D131-ModelParameters!MeanDiversion)/ModelParameters!SDDiversion)*ModelParameters!DiversionSlope</f>
        <v>#VALUE!</v>
      </c>
      <c r="J131" s="18" t="e">
        <f t="shared" si="11"/>
        <v>#VALUE!</v>
      </c>
      <c r="K131" s="21" t="e">
        <f t="shared" si="12"/>
        <v>#VALUE!</v>
      </c>
      <c r="L131" s="13" t="str">
        <f t="shared" si="13"/>
        <v/>
      </c>
    </row>
    <row r="132" spans="1:12" ht="14.25" x14ac:dyDescent="0.45">
      <c r="A132" s="17" t="str">
        <f>IF(tblTally!B130="","",tblTally!B130)</f>
        <v/>
      </c>
      <c r="B132" s="13" t="str">
        <f>IF(tblTally!B130="","",tblTally!C130+tblTally!D130)</f>
        <v/>
      </c>
      <c r="C132" s="13" t="str">
        <f>IF(tblTally!C130="","",tblTally!C130)</f>
        <v/>
      </c>
      <c r="D132" s="18" t="str">
        <f t="shared" si="8"/>
        <v/>
      </c>
      <c r="E132" s="13" t="str">
        <f>IF(tblTally!S130=0,"",tblTally!S130)</f>
        <v/>
      </c>
      <c r="F132" s="13" t="str">
        <f t="shared" si="9"/>
        <v/>
      </c>
      <c r="G132" s="18" t="str">
        <f>IF(tblTally!E130="","",tblTally!E130/100)</f>
        <v/>
      </c>
      <c r="H132" s="18" t="str">
        <f t="shared" si="10"/>
        <v/>
      </c>
      <c r="I132" s="18" t="e">
        <f>ModelParameters!Intercept+((B132-ModelParameters!MeanFlow)/ModelParameters!SDFlow)*ModelParameters!FlowSlope+((D132-ModelParameters!MeanDiversion)/ModelParameters!SDDiversion)*ModelParameters!DiversionSlope</f>
        <v>#VALUE!</v>
      </c>
      <c r="J132" s="18" t="e">
        <f t="shared" si="11"/>
        <v>#VALUE!</v>
      </c>
      <c r="K132" s="21" t="e">
        <f t="shared" si="12"/>
        <v>#VALUE!</v>
      </c>
      <c r="L132" s="13" t="str">
        <f t="shared" si="13"/>
        <v/>
      </c>
    </row>
    <row r="133" spans="1:12" ht="14.25" x14ac:dyDescent="0.45">
      <c r="A133" s="17" t="str">
        <f>IF(tblTally!B131="","",tblTally!B131)</f>
        <v/>
      </c>
      <c r="B133" s="13" t="str">
        <f>IF(tblTally!B131="","",tblTally!C131+tblTally!D131)</f>
        <v/>
      </c>
      <c r="C133" s="13" t="str">
        <f>IF(tblTally!C131="","",tblTally!C131)</f>
        <v/>
      </c>
      <c r="D133" s="18" t="str">
        <f>IF(C133="","",C133/B133)</f>
        <v/>
      </c>
      <c r="E133" s="13" t="str">
        <f>IF(tblTally!S131=0,"",tblTally!S131)</f>
        <v/>
      </c>
      <c r="F133" s="13" t="str">
        <f>IF(E133="","",E133)</f>
        <v/>
      </c>
      <c r="G133" s="18" t="str">
        <f>IF(tblTally!E131="","",tblTally!E131/100)</f>
        <v/>
      </c>
      <c r="H133" s="18" t="str">
        <f>IF(G133="","",G133)</f>
        <v/>
      </c>
      <c r="I133" s="18" t="e">
        <f>ModelParameters!Intercept+((B133-ModelParameters!MeanFlow)/ModelParameters!SDFlow)*ModelParameters!FlowSlope+((D133-ModelParameters!MeanDiversion)/ModelParameters!SDDiversion)*ModelParameters!DiversionSlope</f>
        <v>#VALUE!</v>
      </c>
      <c r="J133" s="18" t="e">
        <f>IF(D133=0,0,EXP(I133)/(1+EXP(I133)))</f>
        <v>#VALUE!</v>
      </c>
      <c r="K133" s="21" t="e">
        <f t="shared" ref="K133:K196" si="14">1/(1+EXP(-(CSurvB011+CSurvB111*(A133 -DATEVALUE("1/1/"&amp;TEXT(A133,"yy"))+1)+CSurvB211*(C133+132))))*SurvHeadgateSuCk</f>
        <v>#VALUE!</v>
      </c>
      <c r="L133" s="13" t="str">
        <f t="shared" ref="L133:L196" si="15">IF(F133="","",ROUND(F133/H133/K133/J133,0))</f>
        <v/>
      </c>
    </row>
    <row r="134" spans="1:12" ht="14.25" x14ac:dyDescent="0.45">
      <c r="A134" s="17" t="str">
        <f>IF(tblTally!B132="","",tblTally!B132)</f>
        <v/>
      </c>
      <c r="B134" s="13" t="str">
        <f>IF(tblTally!B132="","",tblTally!C132+tblTally!D132)</f>
        <v/>
      </c>
      <c r="C134" s="13" t="str">
        <f>IF(tblTally!C132="","",tblTally!C132)</f>
        <v/>
      </c>
      <c r="D134" s="18" t="str">
        <f t="shared" ref="D134:D152" si="16">IF(C134="","",C134/B134)</f>
        <v/>
      </c>
      <c r="E134" s="13" t="str">
        <f>IF(tblTally!S132=0,"",tblTally!S132)</f>
        <v/>
      </c>
      <c r="F134" s="13" t="str">
        <f t="shared" ref="F134:F152" si="17">IF(E134="","",E134)</f>
        <v/>
      </c>
      <c r="G134" s="18" t="str">
        <f>IF(tblTally!E132="","",tblTally!E132/100)</f>
        <v/>
      </c>
      <c r="H134" s="18" t="str">
        <f t="shared" ref="H134:H152" si="18">IF(G134="","",G134)</f>
        <v/>
      </c>
      <c r="I134" s="18" t="e">
        <f>ModelParameters!Intercept+((B134-ModelParameters!MeanFlow)/ModelParameters!SDFlow)*ModelParameters!FlowSlope+((D134-ModelParameters!MeanDiversion)/ModelParameters!SDDiversion)*ModelParameters!DiversionSlope</f>
        <v>#VALUE!</v>
      </c>
      <c r="J134" s="18" t="e">
        <f t="shared" ref="J134:J152" si="19">IF(D134=0,0,EXP(I134)/(1+EXP(I134)))</f>
        <v>#VALUE!</v>
      </c>
      <c r="K134" s="21" t="e">
        <f t="shared" si="14"/>
        <v>#VALUE!</v>
      </c>
      <c r="L134" s="13" t="str">
        <f t="shared" si="15"/>
        <v/>
      </c>
    </row>
    <row r="135" spans="1:12" ht="14.25" x14ac:dyDescent="0.45">
      <c r="A135" s="17" t="str">
        <f>IF(tblTally!B133="","",tblTally!B133)</f>
        <v/>
      </c>
      <c r="B135" s="13" t="str">
        <f>IF(tblTally!B133="","",tblTally!C133+tblTally!D133)</f>
        <v/>
      </c>
      <c r="C135" s="13" t="str">
        <f>IF(tblTally!C133="","",tblTally!C133)</f>
        <v/>
      </c>
      <c r="D135" s="18" t="str">
        <f t="shared" si="16"/>
        <v/>
      </c>
      <c r="E135" s="13" t="str">
        <f>IF(tblTally!S133=0,"",tblTally!S133)</f>
        <v/>
      </c>
      <c r="F135" s="13" t="str">
        <f t="shared" si="17"/>
        <v/>
      </c>
      <c r="G135" s="18" t="str">
        <f>IF(tblTally!E133="","",tblTally!E133/100)</f>
        <v/>
      </c>
      <c r="H135" s="18" t="str">
        <f t="shared" si="18"/>
        <v/>
      </c>
      <c r="I135" s="18" t="e">
        <f>ModelParameters!Intercept+((B135-ModelParameters!MeanFlow)/ModelParameters!SDFlow)*ModelParameters!FlowSlope+((D135-ModelParameters!MeanDiversion)/ModelParameters!SDDiversion)*ModelParameters!DiversionSlope</f>
        <v>#VALUE!</v>
      </c>
      <c r="J135" s="18" t="e">
        <f t="shared" si="19"/>
        <v>#VALUE!</v>
      </c>
      <c r="K135" s="21" t="e">
        <f t="shared" si="14"/>
        <v>#VALUE!</v>
      </c>
      <c r="L135" s="13" t="str">
        <f t="shared" si="15"/>
        <v/>
      </c>
    </row>
    <row r="136" spans="1:12" ht="14.25" x14ac:dyDescent="0.45">
      <c r="A136" s="17" t="str">
        <f>IF(tblTally!B134="","",tblTally!B134)</f>
        <v/>
      </c>
      <c r="B136" s="13" t="str">
        <f>IF(tblTally!B134="","",tblTally!C134+tblTally!D134)</f>
        <v/>
      </c>
      <c r="C136" s="13" t="str">
        <f>IF(tblTally!C134="","",tblTally!C134)</f>
        <v/>
      </c>
      <c r="D136" s="18" t="str">
        <f t="shared" si="16"/>
        <v/>
      </c>
      <c r="E136" s="13" t="str">
        <f>IF(tblTally!S134=0,"",tblTally!S134)</f>
        <v/>
      </c>
      <c r="F136" s="13" t="str">
        <f t="shared" si="17"/>
        <v/>
      </c>
      <c r="G136" s="18" t="str">
        <f>IF(tblTally!E134="","",tblTally!E134/100)</f>
        <v/>
      </c>
      <c r="H136" s="18" t="str">
        <f t="shared" si="18"/>
        <v/>
      </c>
      <c r="I136" s="18" t="e">
        <f>ModelParameters!Intercept+((B136-ModelParameters!MeanFlow)/ModelParameters!SDFlow)*ModelParameters!FlowSlope+((D136-ModelParameters!MeanDiversion)/ModelParameters!SDDiversion)*ModelParameters!DiversionSlope</f>
        <v>#VALUE!</v>
      </c>
      <c r="J136" s="18" t="e">
        <f t="shared" si="19"/>
        <v>#VALUE!</v>
      </c>
      <c r="K136" s="21" t="e">
        <f t="shared" si="14"/>
        <v>#VALUE!</v>
      </c>
      <c r="L136" s="13" t="str">
        <f t="shared" si="15"/>
        <v/>
      </c>
    </row>
    <row r="137" spans="1:12" ht="14.25" x14ac:dyDescent="0.45">
      <c r="A137" s="17" t="str">
        <f>IF(tblTally!B135="","",tblTally!B135)</f>
        <v/>
      </c>
      <c r="B137" s="13" t="str">
        <f>IF(tblTally!B135="","",tblTally!C135+tblTally!D135)</f>
        <v/>
      </c>
      <c r="C137" s="13" t="str">
        <f>IF(tblTally!C135="","",tblTally!C135)</f>
        <v/>
      </c>
      <c r="D137" s="18" t="str">
        <f t="shared" si="16"/>
        <v/>
      </c>
      <c r="E137" s="13" t="str">
        <f>IF(tblTally!S135=0,"",tblTally!S135)</f>
        <v/>
      </c>
      <c r="F137" s="13" t="str">
        <f t="shared" si="17"/>
        <v/>
      </c>
      <c r="G137" s="18" t="str">
        <f>IF(tblTally!E135="","",tblTally!E135/100)</f>
        <v/>
      </c>
      <c r="H137" s="18" t="str">
        <f t="shared" si="18"/>
        <v/>
      </c>
      <c r="I137" s="18" t="e">
        <f>ModelParameters!Intercept+((B137-ModelParameters!MeanFlow)/ModelParameters!SDFlow)*ModelParameters!FlowSlope+((D137-ModelParameters!MeanDiversion)/ModelParameters!SDDiversion)*ModelParameters!DiversionSlope</f>
        <v>#VALUE!</v>
      </c>
      <c r="J137" s="18" t="e">
        <f t="shared" si="19"/>
        <v>#VALUE!</v>
      </c>
      <c r="K137" s="21" t="e">
        <f t="shared" si="14"/>
        <v>#VALUE!</v>
      </c>
      <c r="L137" s="13" t="str">
        <f t="shared" si="15"/>
        <v/>
      </c>
    </row>
    <row r="138" spans="1:12" ht="14.25" x14ac:dyDescent="0.45">
      <c r="A138" s="17" t="str">
        <f>IF(tblTally!B136="","",tblTally!B136)</f>
        <v/>
      </c>
      <c r="B138" s="13" t="str">
        <f>IF(tblTally!B136="","",tblTally!C136+tblTally!D136)</f>
        <v/>
      </c>
      <c r="C138" s="13" t="str">
        <f>IF(tblTally!C136="","",tblTally!C136)</f>
        <v/>
      </c>
      <c r="D138" s="18" t="str">
        <f t="shared" si="16"/>
        <v/>
      </c>
      <c r="E138" s="13" t="str">
        <f>IF(tblTally!S136=0,"",tblTally!S136)</f>
        <v/>
      </c>
      <c r="F138" s="13" t="str">
        <f t="shared" si="17"/>
        <v/>
      </c>
      <c r="G138" s="18" t="str">
        <f>IF(tblTally!E136="","",tblTally!E136/100)</f>
        <v/>
      </c>
      <c r="H138" s="18" t="str">
        <f t="shared" si="18"/>
        <v/>
      </c>
      <c r="I138" s="18" t="e">
        <f>ModelParameters!Intercept+((B138-ModelParameters!MeanFlow)/ModelParameters!SDFlow)*ModelParameters!FlowSlope+((D138-ModelParameters!MeanDiversion)/ModelParameters!SDDiversion)*ModelParameters!DiversionSlope</f>
        <v>#VALUE!</v>
      </c>
      <c r="J138" s="18" t="e">
        <f t="shared" si="19"/>
        <v>#VALUE!</v>
      </c>
      <c r="K138" s="21" t="e">
        <f t="shared" si="14"/>
        <v>#VALUE!</v>
      </c>
      <c r="L138" s="13" t="str">
        <f t="shared" si="15"/>
        <v/>
      </c>
    </row>
    <row r="139" spans="1:12" ht="14.25" x14ac:dyDescent="0.45">
      <c r="A139" s="17" t="str">
        <f>IF(tblTally!B137="","",tblTally!B137)</f>
        <v/>
      </c>
      <c r="B139" s="13" t="str">
        <f>IF(tblTally!B137="","",tblTally!C137+tblTally!D137)</f>
        <v/>
      </c>
      <c r="C139" s="13" t="str">
        <f>IF(tblTally!C137="","",tblTally!C137)</f>
        <v/>
      </c>
      <c r="D139" s="18" t="str">
        <f t="shared" si="16"/>
        <v/>
      </c>
      <c r="E139" s="13" t="str">
        <f>IF(tblTally!S137=0,"",tblTally!S137)</f>
        <v/>
      </c>
      <c r="F139" s="13" t="str">
        <f t="shared" si="17"/>
        <v/>
      </c>
      <c r="G139" s="18" t="str">
        <f>IF(tblTally!E137="","",tblTally!E137/100)</f>
        <v/>
      </c>
      <c r="H139" s="18" t="str">
        <f t="shared" si="18"/>
        <v/>
      </c>
      <c r="I139" s="18" t="e">
        <f>ModelParameters!Intercept+((B139-ModelParameters!MeanFlow)/ModelParameters!SDFlow)*ModelParameters!FlowSlope+((D139-ModelParameters!MeanDiversion)/ModelParameters!SDDiversion)*ModelParameters!DiversionSlope</f>
        <v>#VALUE!</v>
      </c>
      <c r="J139" s="18" t="e">
        <f t="shared" si="19"/>
        <v>#VALUE!</v>
      </c>
      <c r="K139" s="21" t="e">
        <f t="shared" si="14"/>
        <v>#VALUE!</v>
      </c>
      <c r="L139" s="13" t="str">
        <f t="shared" si="15"/>
        <v/>
      </c>
    </row>
    <row r="140" spans="1:12" ht="14.25" x14ac:dyDescent="0.45">
      <c r="A140" s="17" t="str">
        <f>IF(tblTally!B138="","",tblTally!B138)</f>
        <v/>
      </c>
      <c r="B140" s="13" t="str">
        <f>IF(tblTally!B138="","",tblTally!C138+tblTally!D138)</f>
        <v/>
      </c>
      <c r="C140" s="13" t="str">
        <f>IF(tblTally!C138="","",tblTally!C138)</f>
        <v/>
      </c>
      <c r="D140" s="18" t="str">
        <f t="shared" si="16"/>
        <v/>
      </c>
      <c r="E140" s="13" t="str">
        <f>IF(tblTally!S138=0,"",tblTally!S138)</f>
        <v/>
      </c>
      <c r="F140" s="13" t="str">
        <f t="shared" si="17"/>
        <v/>
      </c>
      <c r="G140" s="18" t="str">
        <f>IF(tblTally!E138="","",tblTally!E138/100)</f>
        <v/>
      </c>
      <c r="H140" s="18" t="str">
        <f t="shared" si="18"/>
        <v/>
      </c>
      <c r="I140" s="18" t="e">
        <f>ModelParameters!Intercept+((B140-ModelParameters!MeanFlow)/ModelParameters!SDFlow)*ModelParameters!FlowSlope+((D140-ModelParameters!MeanDiversion)/ModelParameters!SDDiversion)*ModelParameters!DiversionSlope</f>
        <v>#VALUE!</v>
      </c>
      <c r="J140" s="18" t="e">
        <f t="shared" si="19"/>
        <v>#VALUE!</v>
      </c>
      <c r="K140" s="21" t="e">
        <f t="shared" si="14"/>
        <v>#VALUE!</v>
      </c>
      <c r="L140" s="13" t="str">
        <f t="shared" si="15"/>
        <v/>
      </c>
    </row>
    <row r="141" spans="1:12" ht="14.25" x14ac:dyDescent="0.45">
      <c r="A141" s="17" t="str">
        <f>IF(tblTally!B139="","",tblTally!B139)</f>
        <v/>
      </c>
      <c r="B141" s="13" t="str">
        <f>IF(tblTally!B139="","",tblTally!C139+tblTally!D139)</f>
        <v/>
      </c>
      <c r="C141" s="13" t="str">
        <f>IF(tblTally!C139="","",tblTally!C139)</f>
        <v/>
      </c>
      <c r="D141" s="18" t="str">
        <f t="shared" si="16"/>
        <v/>
      </c>
      <c r="E141" s="13" t="str">
        <f>IF(tblTally!S139=0,"",tblTally!S139)</f>
        <v/>
      </c>
      <c r="F141" s="13" t="str">
        <f t="shared" si="17"/>
        <v/>
      </c>
      <c r="G141" s="18" t="str">
        <f>IF(tblTally!E139="","",tblTally!E139/100)</f>
        <v/>
      </c>
      <c r="H141" s="18" t="str">
        <f t="shared" si="18"/>
        <v/>
      </c>
      <c r="I141" s="18" t="e">
        <f>ModelParameters!Intercept+((B141-ModelParameters!MeanFlow)/ModelParameters!SDFlow)*ModelParameters!FlowSlope+((D141-ModelParameters!MeanDiversion)/ModelParameters!SDDiversion)*ModelParameters!DiversionSlope</f>
        <v>#VALUE!</v>
      </c>
      <c r="J141" s="18" t="e">
        <f t="shared" si="19"/>
        <v>#VALUE!</v>
      </c>
      <c r="K141" s="21" t="e">
        <f t="shared" si="14"/>
        <v>#VALUE!</v>
      </c>
      <c r="L141" s="13" t="str">
        <f t="shared" si="15"/>
        <v/>
      </c>
    </row>
    <row r="142" spans="1:12" ht="14.25" x14ac:dyDescent="0.45">
      <c r="A142" s="17" t="str">
        <f>IF(tblTally!B140="","",tblTally!B140)</f>
        <v/>
      </c>
      <c r="B142" s="13" t="str">
        <f>IF(tblTally!B140="","",tblTally!C140+tblTally!D140)</f>
        <v/>
      </c>
      <c r="C142" s="13" t="str">
        <f>IF(tblTally!C140="","",tblTally!C140)</f>
        <v/>
      </c>
      <c r="D142" s="18" t="str">
        <f t="shared" si="16"/>
        <v/>
      </c>
      <c r="E142" s="13" t="str">
        <f>IF(tblTally!S140=0,"",tblTally!S140)</f>
        <v/>
      </c>
      <c r="F142" s="13" t="str">
        <f t="shared" si="17"/>
        <v/>
      </c>
      <c r="G142" s="18" t="str">
        <f>IF(tblTally!E140="","",tblTally!E140/100)</f>
        <v/>
      </c>
      <c r="H142" s="18" t="str">
        <f t="shared" si="18"/>
        <v/>
      </c>
      <c r="I142" s="18" t="e">
        <f>ModelParameters!Intercept+((B142-ModelParameters!MeanFlow)/ModelParameters!SDFlow)*ModelParameters!FlowSlope+((D142-ModelParameters!MeanDiversion)/ModelParameters!SDDiversion)*ModelParameters!DiversionSlope</f>
        <v>#VALUE!</v>
      </c>
      <c r="J142" s="18" t="e">
        <f t="shared" si="19"/>
        <v>#VALUE!</v>
      </c>
      <c r="K142" s="21" t="e">
        <f t="shared" si="14"/>
        <v>#VALUE!</v>
      </c>
      <c r="L142" s="13" t="str">
        <f t="shared" si="15"/>
        <v/>
      </c>
    </row>
    <row r="143" spans="1:12" ht="14.25" x14ac:dyDescent="0.45">
      <c r="A143" s="17" t="str">
        <f>IF(tblTally!B141="","",tblTally!B141)</f>
        <v/>
      </c>
      <c r="B143" s="13" t="str">
        <f>IF(tblTally!B141="","",tblTally!C141+tblTally!D141)</f>
        <v/>
      </c>
      <c r="C143" s="13" t="str">
        <f>IF(tblTally!C141="","",tblTally!C141)</f>
        <v/>
      </c>
      <c r="D143" s="18" t="str">
        <f t="shared" si="16"/>
        <v/>
      </c>
      <c r="E143" s="13" t="str">
        <f>IF(tblTally!S141=0,"",tblTally!S141)</f>
        <v/>
      </c>
      <c r="F143" s="13" t="str">
        <f t="shared" si="17"/>
        <v/>
      </c>
      <c r="G143" s="18" t="str">
        <f>IF(tblTally!E141="","",tblTally!E141/100)</f>
        <v/>
      </c>
      <c r="H143" s="18" t="str">
        <f t="shared" si="18"/>
        <v/>
      </c>
      <c r="I143" s="18" t="e">
        <f>ModelParameters!Intercept+((B143-ModelParameters!MeanFlow)/ModelParameters!SDFlow)*ModelParameters!FlowSlope+((D143-ModelParameters!MeanDiversion)/ModelParameters!SDDiversion)*ModelParameters!DiversionSlope</f>
        <v>#VALUE!</v>
      </c>
      <c r="J143" s="18" t="e">
        <f t="shared" si="19"/>
        <v>#VALUE!</v>
      </c>
      <c r="K143" s="21" t="e">
        <f t="shared" si="14"/>
        <v>#VALUE!</v>
      </c>
      <c r="L143" s="13" t="str">
        <f t="shared" si="15"/>
        <v/>
      </c>
    </row>
    <row r="144" spans="1:12" ht="14.25" x14ac:dyDescent="0.45">
      <c r="A144" s="17" t="str">
        <f>IF(tblTally!B142="","",tblTally!B142)</f>
        <v/>
      </c>
      <c r="B144" s="13" t="str">
        <f>IF(tblTally!B142="","",tblTally!C142+tblTally!D142)</f>
        <v/>
      </c>
      <c r="C144" s="13" t="str">
        <f>IF(tblTally!C142="","",tblTally!C142)</f>
        <v/>
      </c>
      <c r="D144" s="18" t="str">
        <f t="shared" si="16"/>
        <v/>
      </c>
      <c r="E144" s="13" t="str">
        <f>IF(tblTally!S142=0,"",tblTally!S142)</f>
        <v/>
      </c>
      <c r="F144" s="13" t="str">
        <f t="shared" si="17"/>
        <v/>
      </c>
      <c r="G144" s="18" t="str">
        <f>IF(tblTally!E142="","",tblTally!E142/100)</f>
        <v/>
      </c>
      <c r="H144" s="18" t="str">
        <f t="shared" si="18"/>
        <v/>
      </c>
      <c r="I144" s="18" t="e">
        <f>ModelParameters!Intercept+((B144-ModelParameters!MeanFlow)/ModelParameters!SDFlow)*ModelParameters!FlowSlope+((D144-ModelParameters!MeanDiversion)/ModelParameters!SDDiversion)*ModelParameters!DiversionSlope</f>
        <v>#VALUE!</v>
      </c>
      <c r="J144" s="18" t="e">
        <f t="shared" si="19"/>
        <v>#VALUE!</v>
      </c>
      <c r="K144" s="21" t="e">
        <f t="shared" si="14"/>
        <v>#VALUE!</v>
      </c>
      <c r="L144" s="13" t="str">
        <f t="shared" si="15"/>
        <v/>
      </c>
    </row>
    <row r="145" spans="1:12" ht="14.25" x14ac:dyDescent="0.45">
      <c r="A145" s="17" t="str">
        <f>IF(tblTally!B143="","",tblTally!B143)</f>
        <v/>
      </c>
      <c r="B145" s="13" t="str">
        <f>IF(tblTally!B143="","",tblTally!C143+tblTally!D143)</f>
        <v/>
      </c>
      <c r="C145" s="13" t="str">
        <f>IF(tblTally!C143="","",tblTally!C143)</f>
        <v/>
      </c>
      <c r="D145" s="18" t="str">
        <f t="shared" si="16"/>
        <v/>
      </c>
      <c r="E145" s="13" t="str">
        <f>IF(tblTally!S143=0,"",tblTally!S143)</f>
        <v/>
      </c>
      <c r="F145" s="13" t="str">
        <f t="shared" si="17"/>
        <v/>
      </c>
      <c r="G145" s="18" t="str">
        <f>IF(tblTally!E143="","",tblTally!E143/100)</f>
        <v/>
      </c>
      <c r="H145" s="18" t="str">
        <f t="shared" si="18"/>
        <v/>
      </c>
      <c r="I145" s="18" t="e">
        <f>ModelParameters!Intercept+((B145-ModelParameters!MeanFlow)/ModelParameters!SDFlow)*ModelParameters!FlowSlope+((D145-ModelParameters!MeanDiversion)/ModelParameters!SDDiversion)*ModelParameters!DiversionSlope</f>
        <v>#VALUE!</v>
      </c>
      <c r="J145" s="18" t="e">
        <f t="shared" si="19"/>
        <v>#VALUE!</v>
      </c>
      <c r="K145" s="21" t="e">
        <f t="shared" si="14"/>
        <v>#VALUE!</v>
      </c>
      <c r="L145" s="13" t="str">
        <f t="shared" si="15"/>
        <v/>
      </c>
    </row>
    <row r="146" spans="1:12" ht="14.25" x14ac:dyDescent="0.45">
      <c r="A146" s="17" t="str">
        <f>IF(tblTally!B144="","",tblTally!B144)</f>
        <v/>
      </c>
      <c r="B146" s="13" t="str">
        <f>IF(tblTally!B144="","",tblTally!C144+tblTally!D144)</f>
        <v/>
      </c>
      <c r="C146" s="13" t="str">
        <f>IF(tblTally!C144="","",tblTally!C144)</f>
        <v/>
      </c>
      <c r="D146" s="18" t="str">
        <f t="shared" si="16"/>
        <v/>
      </c>
      <c r="E146" s="13" t="str">
        <f>IF(tblTally!S144=0,"",tblTally!S144)</f>
        <v/>
      </c>
      <c r="F146" s="13" t="str">
        <f t="shared" si="17"/>
        <v/>
      </c>
      <c r="G146" s="18" t="str">
        <f>IF(tblTally!E144="","",tblTally!E144/100)</f>
        <v/>
      </c>
      <c r="H146" s="18" t="str">
        <f t="shared" si="18"/>
        <v/>
      </c>
      <c r="I146" s="18" t="e">
        <f>ModelParameters!Intercept+((B146-ModelParameters!MeanFlow)/ModelParameters!SDFlow)*ModelParameters!FlowSlope+((D146-ModelParameters!MeanDiversion)/ModelParameters!SDDiversion)*ModelParameters!DiversionSlope</f>
        <v>#VALUE!</v>
      </c>
      <c r="J146" s="18" t="e">
        <f t="shared" si="19"/>
        <v>#VALUE!</v>
      </c>
      <c r="K146" s="21" t="e">
        <f t="shared" si="14"/>
        <v>#VALUE!</v>
      </c>
      <c r="L146" s="13" t="str">
        <f t="shared" si="15"/>
        <v/>
      </c>
    </row>
    <row r="147" spans="1:12" ht="14.25" x14ac:dyDescent="0.45">
      <c r="A147" s="17" t="str">
        <f>IF(tblTally!B145="","",tblTally!B145)</f>
        <v/>
      </c>
      <c r="B147" s="13" t="str">
        <f>IF(tblTally!B145="","",tblTally!C145+tblTally!D145)</f>
        <v/>
      </c>
      <c r="C147" s="13" t="str">
        <f>IF(tblTally!C145="","",tblTally!C145)</f>
        <v/>
      </c>
      <c r="D147" s="18" t="str">
        <f t="shared" si="16"/>
        <v/>
      </c>
      <c r="E147" s="13" t="str">
        <f>IF(tblTally!S145=0,"",tblTally!S145)</f>
        <v/>
      </c>
      <c r="F147" s="13" t="str">
        <f t="shared" si="17"/>
        <v/>
      </c>
      <c r="G147" s="18" t="str">
        <f>IF(tblTally!E145="","",tblTally!E145/100)</f>
        <v/>
      </c>
      <c r="H147" s="18" t="str">
        <f t="shared" si="18"/>
        <v/>
      </c>
      <c r="I147" s="18" t="e">
        <f>ModelParameters!Intercept+((B147-ModelParameters!MeanFlow)/ModelParameters!SDFlow)*ModelParameters!FlowSlope+((D147-ModelParameters!MeanDiversion)/ModelParameters!SDDiversion)*ModelParameters!DiversionSlope</f>
        <v>#VALUE!</v>
      </c>
      <c r="J147" s="18" t="e">
        <f t="shared" si="19"/>
        <v>#VALUE!</v>
      </c>
      <c r="K147" s="21" t="e">
        <f t="shared" si="14"/>
        <v>#VALUE!</v>
      </c>
      <c r="L147" s="13" t="str">
        <f t="shared" si="15"/>
        <v/>
      </c>
    </row>
    <row r="148" spans="1:12" ht="14.25" x14ac:dyDescent="0.45">
      <c r="A148" s="17" t="str">
        <f>IF(tblTally!B146="","",tblTally!B146)</f>
        <v/>
      </c>
      <c r="B148" s="13" t="str">
        <f>IF(tblTally!B146="","",tblTally!C146+tblTally!D146)</f>
        <v/>
      </c>
      <c r="C148" s="13" t="str">
        <f>IF(tblTally!C146="","",tblTally!C146)</f>
        <v/>
      </c>
      <c r="D148" s="18" t="str">
        <f t="shared" si="16"/>
        <v/>
      </c>
      <c r="E148" s="13" t="str">
        <f>IF(tblTally!S146=0,"",tblTally!S146)</f>
        <v/>
      </c>
      <c r="F148" s="13" t="str">
        <f t="shared" si="17"/>
        <v/>
      </c>
      <c r="G148" s="18" t="str">
        <f>IF(tblTally!E146="","",tblTally!E146/100)</f>
        <v/>
      </c>
      <c r="H148" s="18" t="str">
        <f t="shared" si="18"/>
        <v/>
      </c>
      <c r="I148" s="18" t="e">
        <f>ModelParameters!Intercept+((B148-ModelParameters!MeanFlow)/ModelParameters!SDFlow)*ModelParameters!FlowSlope+((D148-ModelParameters!MeanDiversion)/ModelParameters!SDDiversion)*ModelParameters!DiversionSlope</f>
        <v>#VALUE!</v>
      </c>
      <c r="J148" s="18" t="e">
        <f t="shared" si="19"/>
        <v>#VALUE!</v>
      </c>
      <c r="K148" s="21" t="e">
        <f t="shared" si="14"/>
        <v>#VALUE!</v>
      </c>
      <c r="L148" s="13" t="str">
        <f t="shared" si="15"/>
        <v/>
      </c>
    </row>
    <row r="149" spans="1:12" ht="14.25" x14ac:dyDescent="0.45">
      <c r="A149" s="17" t="str">
        <f>IF(tblTally!B147="","",tblTally!B147)</f>
        <v/>
      </c>
      <c r="B149" s="13" t="str">
        <f>IF(tblTally!B147="","",tblTally!C147+tblTally!D147)</f>
        <v/>
      </c>
      <c r="C149" s="13" t="str">
        <f>IF(tblTally!C147="","",tblTally!C147)</f>
        <v/>
      </c>
      <c r="D149" s="18" t="str">
        <f t="shared" si="16"/>
        <v/>
      </c>
      <c r="E149" s="13" t="str">
        <f>IF(tblTally!S147=0,"",tblTally!S147)</f>
        <v/>
      </c>
      <c r="F149" s="13" t="str">
        <f t="shared" si="17"/>
        <v/>
      </c>
      <c r="G149" s="18" t="str">
        <f>IF(tblTally!E147="","",tblTally!E147/100)</f>
        <v/>
      </c>
      <c r="H149" s="18" t="str">
        <f t="shared" si="18"/>
        <v/>
      </c>
      <c r="I149" s="18" t="e">
        <f>ModelParameters!Intercept+((B149-ModelParameters!MeanFlow)/ModelParameters!SDFlow)*ModelParameters!FlowSlope+((D149-ModelParameters!MeanDiversion)/ModelParameters!SDDiversion)*ModelParameters!DiversionSlope</f>
        <v>#VALUE!</v>
      </c>
      <c r="J149" s="18" t="e">
        <f t="shared" si="19"/>
        <v>#VALUE!</v>
      </c>
      <c r="K149" s="21" t="e">
        <f t="shared" si="14"/>
        <v>#VALUE!</v>
      </c>
      <c r="L149" s="13" t="str">
        <f t="shared" si="15"/>
        <v/>
      </c>
    </row>
    <row r="150" spans="1:12" ht="14.25" x14ac:dyDescent="0.45">
      <c r="A150" s="17" t="str">
        <f>IF(tblTally!B148="","",tblTally!B148)</f>
        <v/>
      </c>
      <c r="B150" s="13" t="str">
        <f>IF(tblTally!B148="","",tblTally!C148+tblTally!D148)</f>
        <v/>
      </c>
      <c r="C150" s="13" t="str">
        <f>IF(tblTally!C148="","",tblTally!C148)</f>
        <v/>
      </c>
      <c r="D150" s="18" t="str">
        <f t="shared" si="16"/>
        <v/>
      </c>
      <c r="E150" s="13" t="str">
        <f>IF(tblTally!S148=0,"",tblTally!S148)</f>
        <v/>
      </c>
      <c r="F150" s="13" t="str">
        <f t="shared" si="17"/>
        <v/>
      </c>
      <c r="G150" s="18" t="str">
        <f>IF(tblTally!E148="","",tblTally!E148/100)</f>
        <v/>
      </c>
      <c r="H150" s="18" t="str">
        <f t="shared" si="18"/>
        <v/>
      </c>
      <c r="I150" s="18" t="e">
        <f>ModelParameters!Intercept+((B150-ModelParameters!MeanFlow)/ModelParameters!SDFlow)*ModelParameters!FlowSlope+((D150-ModelParameters!MeanDiversion)/ModelParameters!SDDiversion)*ModelParameters!DiversionSlope</f>
        <v>#VALUE!</v>
      </c>
      <c r="J150" s="18" t="e">
        <f t="shared" si="19"/>
        <v>#VALUE!</v>
      </c>
      <c r="K150" s="21" t="e">
        <f t="shared" si="14"/>
        <v>#VALUE!</v>
      </c>
      <c r="L150" s="13" t="str">
        <f t="shared" si="15"/>
        <v/>
      </c>
    </row>
    <row r="151" spans="1:12" ht="14.25" x14ac:dyDescent="0.45">
      <c r="A151" s="17" t="str">
        <f>IF(tblTally!B149="","",tblTally!B149)</f>
        <v/>
      </c>
      <c r="B151" s="13" t="str">
        <f>IF(tblTally!B149="","",tblTally!C149+tblTally!D149)</f>
        <v/>
      </c>
      <c r="C151" s="13" t="str">
        <f>IF(tblTally!C149="","",tblTally!C149)</f>
        <v/>
      </c>
      <c r="D151" s="18" t="str">
        <f t="shared" si="16"/>
        <v/>
      </c>
      <c r="E151" s="13" t="str">
        <f>IF(tblTally!S149=0,"",tblTally!S149)</f>
        <v/>
      </c>
      <c r="F151" s="13" t="str">
        <f t="shared" si="17"/>
        <v/>
      </c>
      <c r="G151" s="18" t="str">
        <f>IF(tblTally!E149="","",tblTally!E149/100)</f>
        <v/>
      </c>
      <c r="H151" s="18" t="str">
        <f t="shared" si="18"/>
        <v/>
      </c>
      <c r="I151" s="18" t="e">
        <f>ModelParameters!Intercept+((B151-ModelParameters!MeanFlow)/ModelParameters!SDFlow)*ModelParameters!FlowSlope+((D151-ModelParameters!MeanDiversion)/ModelParameters!SDDiversion)*ModelParameters!DiversionSlope</f>
        <v>#VALUE!</v>
      </c>
      <c r="J151" s="18" t="e">
        <f t="shared" si="19"/>
        <v>#VALUE!</v>
      </c>
      <c r="K151" s="21" t="e">
        <f t="shared" si="14"/>
        <v>#VALUE!</v>
      </c>
      <c r="L151" s="13" t="str">
        <f t="shared" si="15"/>
        <v/>
      </c>
    </row>
    <row r="152" spans="1:12" ht="14.25" x14ac:dyDescent="0.45">
      <c r="A152" s="17" t="str">
        <f>IF(tblTally!B150="","",tblTally!B150)</f>
        <v/>
      </c>
      <c r="B152" s="13" t="str">
        <f>IF(tblTally!B150="","",tblTally!C150+tblTally!D150)</f>
        <v/>
      </c>
      <c r="C152" s="13" t="str">
        <f>IF(tblTally!C150="","",tblTally!C150)</f>
        <v/>
      </c>
      <c r="D152" s="18" t="str">
        <f t="shared" si="16"/>
        <v/>
      </c>
      <c r="E152" s="13" t="str">
        <f>IF(tblTally!S150=0,"",tblTally!S150)</f>
        <v/>
      </c>
      <c r="F152" s="13" t="str">
        <f t="shared" si="17"/>
        <v/>
      </c>
      <c r="G152" s="18" t="str">
        <f>IF(tblTally!E150="","",tblTally!E150/100)</f>
        <v/>
      </c>
      <c r="H152" s="18" t="str">
        <f t="shared" si="18"/>
        <v/>
      </c>
      <c r="I152" s="18" t="e">
        <f>ModelParameters!Intercept+((B152-ModelParameters!MeanFlow)/ModelParameters!SDFlow)*ModelParameters!FlowSlope+((D152-ModelParameters!MeanDiversion)/ModelParameters!SDDiversion)*ModelParameters!DiversionSlope</f>
        <v>#VALUE!</v>
      </c>
      <c r="J152" s="18" t="e">
        <f t="shared" si="19"/>
        <v>#VALUE!</v>
      </c>
      <c r="K152" s="21" t="e">
        <f t="shared" si="14"/>
        <v>#VALUE!</v>
      </c>
      <c r="L152" s="13" t="str">
        <f t="shared" si="15"/>
        <v/>
      </c>
    </row>
    <row r="153" spans="1:12" ht="14.25" x14ac:dyDescent="0.45">
      <c r="A153" s="17" t="str">
        <f>IF(tblTally!B151="","",tblTally!B151)</f>
        <v/>
      </c>
      <c r="B153" s="13" t="str">
        <f>IF(tblTally!B151="","",tblTally!C151+tblTally!D151)</f>
        <v/>
      </c>
      <c r="C153" s="13" t="str">
        <f>IF(tblTally!C151="","",tblTally!C151)</f>
        <v/>
      </c>
      <c r="D153" s="18" t="str">
        <f>IF(C153="","",C153/B153)</f>
        <v/>
      </c>
      <c r="E153" s="13" t="str">
        <f>IF(tblTally!S151=0,"",tblTally!S151)</f>
        <v/>
      </c>
      <c r="F153" s="13" t="str">
        <f>IF(E153="","",E153)</f>
        <v/>
      </c>
      <c r="G153" s="18" t="str">
        <f>IF(tblTally!E151="","",tblTally!E151/100)</f>
        <v/>
      </c>
      <c r="H153" s="18" t="str">
        <f>IF(G153="","",G153)</f>
        <v/>
      </c>
      <c r="I153" s="18" t="e">
        <f>ModelParameters!Intercept+((B153-ModelParameters!MeanFlow)/ModelParameters!SDFlow)*ModelParameters!FlowSlope+((D153-ModelParameters!MeanDiversion)/ModelParameters!SDDiversion)*ModelParameters!DiversionSlope</f>
        <v>#VALUE!</v>
      </c>
      <c r="J153" s="18" t="e">
        <f>IF(D153=0,0,EXP(I153)/(1+EXP(I153)))</f>
        <v>#VALUE!</v>
      </c>
      <c r="K153" s="21" t="e">
        <f t="shared" si="14"/>
        <v>#VALUE!</v>
      </c>
      <c r="L153" s="13" t="str">
        <f t="shared" si="15"/>
        <v/>
      </c>
    </row>
    <row r="154" spans="1:12" ht="14.25" x14ac:dyDescent="0.45">
      <c r="A154" s="17" t="str">
        <f>IF(tblTally!B152="","",tblTally!B152)</f>
        <v/>
      </c>
      <c r="B154" s="13" t="str">
        <f>IF(tblTally!B152="","",tblTally!C152+tblTally!D152)</f>
        <v/>
      </c>
      <c r="C154" s="13" t="str">
        <f>IF(tblTally!C152="","",tblTally!C152)</f>
        <v/>
      </c>
      <c r="D154" s="18" t="str">
        <f t="shared" ref="D154:D177" si="20">IF(C154="","",C154/B154)</f>
        <v/>
      </c>
      <c r="E154" s="13" t="str">
        <f>IF(tblTally!S152=0,"",tblTally!S152)</f>
        <v/>
      </c>
      <c r="F154" s="13" t="str">
        <f t="shared" ref="F154:F177" si="21">IF(E154="","",E154)</f>
        <v/>
      </c>
      <c r="G154" s="18" t="str">
        <f>IF(tblTally!E152="","",tblTally!E152/100)</f>
        <v/>
      </c>
      <c r="H154" s="18" t="str">
        <f t="shared" ref="H154:H177" si="22">IF(G154="","",G154)</f>
        <v/>
      </c>
      <c r="I154" s="18" t="e">
        <f>ModelParameters!Intercept+((B154-ModelParameters!MeanFlow)/ModelParameters!SDFlow)*ModelParameters!FlowSlope+((D154-ModelParameters!MeanDiversion)/ModelParameters!SDDiversion)*ModelParameters!DiversionSlope</f>
        <v>#VALUE!</v>
      </c>
      <c r="J154" s="18" t="e">
        <f t="shared" ref="J154:J177" si="23">IF(D154=0,0,EXP(I154)/(1+EXP(I154)))</f>
        <v>#VALUE!</v>
      </c>
      <c r="K154" s="21" t="e">
        <f t="shared" si="14"/>
        <v>#VALUE!</v>
      </c>
      <c r="L154" s="13" t="str">
        <f t="shared" si="15"/>
        <v/>
      </c>
    </row>
    <row r="155" spans="1:12" ht="14.25" x14ac:dyDescent="0.45">
      <c r="A155" s="17" t="str">
        <f>IF(tblTally!B153="","",tblTally!B153)</f>
        <v/>
      </c>
      <c r="B155" s="13" t="str">
        <f>IF(tblTally!B153="","",tblTally!C153+tblTally!D153)</f>
        <v/>
      </c>
      <c r="C155" s="13" t="str">
        <f>IF(tblTally!C153="","",tblTally!C153)</f>
        <v/>
      </c>
      <c r="D155" s="18" t="str">
        <f t="shared" si="20"/>
        <v/>
      </c>
      <c r="E155" s="13" t="str">
        <f>IF(tblTally!S153=0,"",tblTally!S153)</f>
        <v/>
      </c>
      <c r="F155" s="13" t="str">
        <f t="shared" si="21"/>
        <v/>
      </c>
      <c r="G155" s="18" t="str">
        <f>IF(tblTally!E153="","",tblTally!E153/100)</f>
        <v/>
      </c>
      <c r="H155" s="18" t="str">
        <f t="shared" si="22"/>
        <v/>
      </c>
      <c r="I155" s="18" t="e">
        <f>ModelParameters!Intercept+((B155-ModelParameters!MeanFlow)/ModelParameters!SDFlow)*ModelParameters!FlowSlope+((D155-ModelParameters!MeanDiversion)/ModelParameters!SDDiversion)*ModelParameters!DiversionSlope</f>
        <v>#VALUE!</v>
      </c>
      <c r="J155" s="18" t="e">
        <f t="shared" si="23"/>
        <v>#VALUE!</v>
      </c>
      <c r="K155" s="21" t="e">
        <f t="shared" si="14"/>
        <v>#VALUE!</v>
      </c>
      <c r="L155" s="13" t="str">
        <f t="shared" si="15"/>
        <v/>
      </c>
    </row>
    <row r="156" spans="1:12" ht="14.25" x14ac:dyDescent="0.45">
      <c r="A156" s="17" t="str">
        <f>IF(tblTally!B154="","",tblTally!B154)</f>
        <v/>
      </c>
      <c r="B156" s="13" t="str">
        <f>IF(tblTally!B154="","",tblTally!C154+tblTally!D154)</f>
        <v/>
      </c>
      <c r="C156" s="13" t="str">
        <f>IF(tblTally!C154="","",tblTally!C154)</f>
        <v/>
      </c>
      <c r="D156" s="18" t="str">
        <f t="shared" si="20"/>
        <v/>
      </c>
      <c r="E156" s="13" t="str">
        <f>IF(tblTally!S154=0,"",tblTally!S154)</f>
        <v/>
      </c>
      <c r="F156" s="13" t="str">
        <f t="shared" si="21"/>
        <v/>
      </c>
      <c r="G156" s="18" t="str">
        <f>IF(tblTally!E154="","",tblTally!E154/100)</f>
        <v/>
      </c>
      <c r="H156" s="18" t="str">
        <f t="shared" si="22"/>
        <v/>
      </c>
      <c r="I156" s="18" t="e">
        <f>ModelParameters!Intercept+((B156-ModelParameters!MeanFlow)/ModelParameters!SDFlow)*ModelParameters!FlowSlope+((D156-ModelParameters!MeanDiversion)/ModelParameters!SDDiversion)*ModelParameters!DiversionSlope</f>
        <v>#VALUE!</v>
      </c>
      <c r="J156" s="18" t="e">
        <f t="shared" si="23"/>
        <v>#VALUE!</v>
      </c>
      <c r="K156" s="21" t="e">
        <f t="shared" si="14"/>
        <v>#VALUE!</v>
      </c>
      <c r="L156" s="13" t="str">
        <f t="shared" si="15"/>
        <v/>
      </c>
    </row>
    <row r="157" spans="1:12" ht="14.25" x14ac:dyDescent="0.45">
      <c r="A157" s="17" t="str">
        <f>IF(tblTally!B155="","",tblTally!B155)</f>
        <v/>
      </c>
      <c r="B157" s="13" t="str">
        <f>IF(tblTally!B155="","",tblTally!C155+tblTally!D155)</f>
        <v/>
      </c>
      <c r="C157" s="13" t="str">
        <f>IF(tblTally!C155="","",tblTally!C155)</f>
        <v/>
      </c>
      <c r="D157" s="18" t="str">
        <f t="shared" si="20"/>
        <v/>
      </c>
      <c r="E157" s="13" t="str">
        <f>IF(tblTally!S155=0,"",tblTally!S155)</f>
        <v/>
      </c>
      <c r="F157" s="13" t="str">
        <f t="shared" si="21"/>
        <v/>
      </c>
      <c r="G157" s="18" t="str">
        <f>IF(tblTally!E155="","",tblTally!E155/100)</f>
        <v/>
      </c>
      <c r="H157" s="18" t="str">
        <f t="shared" si="22"/>
        <v/>
      </c>
      <c r="I157" s="18" t="e">
        <f>ModelParameters!Intercept+((B157-ModelParameters!MeanFlow)/ModelParameters!SDFlow)*ModelParameters!FlowSlope+((D157-ModelParameters!MeanDiversion)/ModelParameters!SDDiversion)*ModelParameters!DiversionSlope</f>
        <v>#VALUE!</v>
      </c>
      <c r="J157" s="18" t="e">
        <f t="shared" si="23"/>
        <v>#VALUE!</v>
      </c>
      <c r="K157" s="21" t="e">
        <f t="shared" si="14"/>
        <v>#VALUE!</v>
      </c>
      <c r="L157" s="13" t="str">
        <f t="shared" si="15"/>
        <v/>
      </c>
    </row>
    <row r="158" spans="1:12" ht="14.25" x14ac:dyDescent="0.45">
      <c r="A158" s="17" t="str">
        <f>IF(tblTally!B156="","",tblTally!B156)</f>
        <v/>
      </c>
      <c r="B158" s="13" t="str">
        <f>IF(tblTally!B156="","",tblTally!C156+tblTally!D156)</f>
        <v/>
      </c>
      <c r="C158" s="13" t="str">
        <f>IF(tblTally!C156="","",tblTally!C156)</f>
        <v/>
      </c>
      <c r="D158" s="18" t="str">
        <f t="shared" si="20"/>
        <v/>
      </c>
      <c r="E158" s="13" t="str">
        <f>IF(tblTally!S156=0,"",tblTally!S156)</f>
        <v/>
      </c>
      <c r="F158" s="13" t="str">
        <f t="shared" si="21"/>
        <v/>
      </c>
      <c r="G158" s="18" t="str">
        <f>IF(tblTally!E156="","",tblTally!E156/100)</f>
        <v/>
      </c>
      <c r="H158" s="18" t="str">
        <f t="shared" si="22"/>
        <v/>
      </c>
      <c r="I158" s="18" t="e">
        <f>ModelParameters!Intercept+((B158-ModelParameters!MeanFlow)/ModelParameters!SDFlow)*ModelParameters!FlowSlope+((D158-ModelParameters!MeanDiversion)/ModelParameters!SDDiversion)*ModelParameters!DiversionSlope</f>
        <v>#VALUE!</v>
      </c>
      <c r="J158" s="18" t="e">
        <f t="shared" si="23"/>
        <v>#VALUE!</v>
      </c>
      <c r="K158" s="21" t="e">
        <f t="shared" si="14"/>
        <v>#VALUE!</v>
      </c>
      <c r="L158" s="13" t="str">
        <f t="shared" si="15"/>
        <v/>
      </c>
    </row>
    <row r="159" spans="1:12" ht="14.25" x14ac:dyDescent="0.45">
      <c r="A159" s="17" t="str">
        <f>IF(tblTally!B157="","",tblTally!B157)</f>
        <v/>
      </c>
      <c r="B159" s="13" t="str">
        <f>IF(tblTally!B157="","",tblTally!C157+tblTally!D157)</f>
        <v/>
      </c>
      <c r="C159" s="13" t="str">
        <f>IF(tblTally!C157="","",tblTally!C157)</f>
        <v/>
      </c>
      <c r="D159" s="18" t="str">
        <f t="shared" si="20"/>
        <v/>
      </c>
      <c r="E159" s="13" t="str">
        <f>IF(tblTally!S157=0,"",tblTally!S157)</f>
        <v/>
      </c>
      <c r="F159" s="13" t="str">
        <f t="shared" si="21"/>
        <v/>
      </c>
      <c r="G159" s="18" t="str">
        <f>IF(tblTally!E157="","",tblTally!E157/100)</f>
        <v/>
      </c>
      <c r="H159" s="18" t="str">
        <f t="shared" si="22"/>
        <v/>
      </c>
      <c r="I159" s="18" t="e">
        <f>ModelParameters!Intercept+((B159-ModelParameters!MeanFlow)/ModelParameters!SDFlow)*ModelParameters!FlowSlope+((D159-ModelParameters!MeanDiversion)/ModelParameters!SDDiversion)*ModelParameters!DiversionSlope</f>
        <v>#VALUE!</v>
      </c>
      <c r="J159" s="18" t="e">
        <f t="shared" si="23"/>
        <v>#VALUE!</v>
      </c>
      <c r="K159" s="21" t="e">
        <f t="shared" si="14"/>
        <v>#VALUE!</v>
      </c>
      <c r="L159" s="13" t="str">
        <f t="shared" si="15"/>
        <v/>
      </c>
    </row>
    <row r="160" spans="1:12" ht="14.25" x14ac:dyDescent="0.45">
      <c r="A160" s="17" t="str">
        <f>IF(tblTally!B158="","",tblTally!B158)</f>
        <v/>
      </c>
      <c r="B160" s="13" t="str">
        <f>IF(tblTally!B158="","",tblTally!C158+tblTally!D158)</f>
        <v/>
      </c>
      <c r="C160" s="13" t="str">
        <f>IF(tblTally!C158="","",tblTally!C158)</f>
        <v/>
      </c>
      <c r="D160" s="18" t="str">
        <f t="shared" si="20"/>
        <v/>
      </c>
      <c r="E160" s="13" t="str">
        <f>IF(tblTally!S158=0,"",tblTally!S158)</f>
        <v/>
      </c>
      <c r="F160" s="13" t="str">
        <f t="shared" si="21"/>
        <v/>
      </c>
      <c r="G160" s="18" t="str">
        <f>IF(tblTally!E158="","",tblTally!E158/100)</f>
        <v/>
      </c>
      <c r="H160" s="18" t="str">
        <f t="shared" si="22"/>
        <v/>
      </c>
      <c r="I160" s="18" t="e">
        <f>ModelParameters!Intercept+((B160-ModelParameters!MeanFlow)/ModelParameters!SDFlow)*ModelParameters!FlowSlope+((D160-ModelParameters!MeanDiversion)/ModelParameters!SDDiversion)*ModelParameters!DiversionSlope</f>
        <v>#VALUE!</v>
      </c>
      <c r="J160" s="18" t="e">
        <f t="shared" si="23"/>
        <v>#VALUE!</v>
      </c>
      <c r="K160" s="21" t="e">
        <f t="shared" si="14"/>
        <v>#VALUE!</v>
      </c>
      <c r="L160" s="13" t="str">
        <f t="shared" si="15"/>
        <v/>
      </c>
    </row>
    <row r="161" spans="1:12" ht="14.25" x14ac:dyDescent="0.45">
      <c r="A161" s="17" t="str">
        <f>IF(tblTally!B159="","",tblTally!B159)</f>
        <v/>
      </c>
      <c r="B161" s="13" t="str">
        <f>IF(tblTally!B159="","",tblTally!C159+tblTally!D159)</f>
        <v/>
      </c>
      <c r="C161" s="13" t="str">
        <f>IF(tblTally!C159="","",tblTally!C159)</f>
        <v/>
      </c>
      <c r="D161" s="18" t="str">
        <f t="shared" si="20"/>
        <v/>
      </c>
      <c r="E161" s="13" t="str">
        <f>IF(tblTally!S159=0,"",tblTally!S159)</f>
        <v/>
      </c>
      <c r="F161" s="13" t="str">
        <f t="shared" si="21"/>
        <v/>
      </c>
      <c r="G161" s="18" t="str">
        <f>IF(tblTally!E159="","",tblTally!E159/100)</f>
        <v/>
      </c>
      <c r="H161" s="18" t="str">
        <f t="shared" si="22"/>
        <v/>
      </c>
      <c r="I161" s="18" t="e">
        <f>ModelParameters!Intercept+((B161-ModelParameters!MeanFlow)/ModelParameters!SDFlow)*ModelParameters!FlowSlope+((D161-ModelParameters!MeanDiversion)/ModelParameters!SDDiversion)*ModelParameters!DiversionSlope</f>
        <v>#VALUE!</v>
      </c>
      <c r="J161" s="18" t="e">
        <f t="shared" si="23"/>
        <v>#VALUE!</v>
      </c>
      <c r="K161" s="21" t="e">
        <f t="shared" si="14"/>
        <v>#VALUE!</v>
      </c>
      <c r="L161" s="13" t="str">
        <f t="shared" si="15"/>
        <v/>
      </c>
    </row>
    <row r="162" spans="1:12" ht="14.25" x14ac:dyDescent="0.45">
      <c r="A162" s="17" t="str">
        <f>IF(tblTally!B160="","",tblTally!B160)</f>
        <v/>
      </c>
      <c r="B162" s="13" t="str">
        <f>IF(tblTally!B160="","",tblTally!C160+tblTally!D160)</f>
        <v/>
      </c>
      <c r="C162" s="13" t="str">
        <f>IF(tblTally!C160="","",tblTally!C160)</f>
        <v/>
      </c>
      <c r="D162" s="18" t="str">
        <f t="shared" si="20"/>
        <v/>
      </c>
      <c r="E162" s="13" t="str">
        <f>IF(tblTally!S160=0,"",tblTally!S160)</f>
        <v/>
      </c>
      <c r="F162" s="13" t="str">
        <f t="shared" si="21"/>
        <v/>
      </c>
      <c r="G162" s="18" t="str">
        <f>IF(tblTally!E160="","",tblTally!E160/100)</f>
        <v/>
      </c>
      <c r="H162" s="18" t="str">
        <f t="shared" si="22"/>
        <v/>
      </c>
      <c r="I162" s="18" t="e">
        <f>ModelParameters!Intercept+((B162-ModelParameters!MeanFlow)/ModelParameters!SDFlow)*ModelParameters!FlowSlope+((D162-ModelParameters!MeanDiversion)/ModelParameters!SDDiversion)*ModelParameters!DiversionSlope</f>
        <v>#VALUE!</v>
      </c>
      <c r="J162" s="18" t="e">
        <f t="shared" si="23"/>
        <v>#VALUE!</v>
      </c>
      <c r="K162" s="21" t="e">
        <f t="shared" si="14"/>
        <v>#VALUE!</v>
      </c>
      <c r="L162" s="13" t="str">
        <f t="shared" si="15"/>
        <v/>
      </c>
    </row>
    <row r="163" spans="1:12" ht="14.25" x14ac:dyDescent="0.45">
      <c r="A163" s="17" t="str">
        <f>IF(tblTally!B161="","",tblTally!B161)</f>
        <v/>
      </c>
      <c r="B163" s="13" t="str">
        <f>IF(tblTally!B161="","",tblTally!C161+tblTally!D161)</f>
        <v/>
      </c>
      <c r="C163" s="13" t="str">
        <f>IF(tblTally!C161="","",tblTally!C161)</f>
        <v/>
      </c>
      <c r="D163" s="18" t="str">
        <f t="shared" si="20"/>
        <v/>
      </c>
      <c r="E163" s="13" t="str">
        <f>IF(tblTally!S161=0,"",tblTally!S161)</f>
        <v/>
      </c>
      <c r="F163" s="13" t="str">
        <f t="shared" si="21"/>
        <v/>
      </c>
      <c r="G163" s="18" t="str">
        <f>IF(tblTally!E161="","",tblTally!E161/100)</f>
        <v/>
      </c>
      <c r="H163" s="18" t="str">
        <f t="shared" si="22"/>
        <v/>
      </c>
      <c r="I163" s="18" t="e">
        <f>ModelParameters!Intercept+((B163-ModelParameters!MeanFlow)/ModelParameters!SDFlow)*ModelParameters!FlowSlope+((D163-ModelParameters!MeanDiversion)/ModelParameters!SDDiversion)*ModelParameters!DiversionSlope</f>
        <v>#VALUE!</v>
      </c>
      <c r="J163" s="18" t="e">
        <f t="shared" si="23"/>
        <v>#VALUE!</v>
      </c>
      <c r="K163" s="21" t="e">
        <f t="shared" si="14"/>
        <v>#VALUE!</v>
      </c>
      <c r="L163" s="13" t="str">
        <f t="shared" si="15"/>
        <v/>
      </c>
    </row>
    <row r="164" spans="1:12" ht="14.25" x14ac:dyDescent="0.45">
      <c r="A164" s="17" t="str">
        <f>IF(tblTally!B162="","",tblTally!B162)</f>
        <v/>
      </c>
      <c r="B164" s="13" t="str">
        <f>IF(tblTally!B162="","",tblTally!C162+tblTally!D162)</f>
        <v/>
      </c>
      <c r="C164" s="13" t="str">
        <f>IF(tblTally!C162="","",tblTally!C162)</f>
        <v/>
      </c>
      <c r="D164" s="18" t="str">
        <f t="shared" si="20"/>
        <v/>
      </c>
      <c r="E164" s="13" t="str">
        <f>IF(tblTally!S162=0,"",tblTally!S162)</f>
        <v/>
      </c>
      <c r="F164" s="13" t="str">
        <f t="shared" si="21"/>
        <v/>
      </c>
      <c r="G164" s="18" t="str">
        <f>IF(tblTally!E162="","",tblTally!E162/100)</f>
        <v/>
      </c>
      <c r="H164" s="18" t="str">
        <f t="shared" si="22"/>
        <v/>
      </c>
      <c r="I164" s="18" t="e">
        <f>ModelParameters!Intercept+((B164-ModelParameters!MeanFlow)/ModelParameters!SDFlow)*ModelParameters!FlowSlope+((D164-ModelParameters!MeanDiversion)/ModelParameters!SDDiversion)*ModelParameters!DiversionSlope</f>
        <v>#VALUE!</v>
      </c>
      <c r="J164" s="18" t="e">
        <f t="shared" si="23"/>
        <v>#VALUE!</v>
      </c>
      <c r="K164" s="21" t="e">
        <f t="shared" si="14"/>
        <v>#VALUE!</v>
      </c>
      <c r="L164" s="13" t="str">
        <f t="shared" si="15"/>
        <v/>
      </c>
    </row>
    <row r="165" spans="1:12" ht="14.25" x14ac:dyDescent="0.45">
      <c r="A165" s="17" t="str">
        <f>IF(tblTally!B163="","",tblTally!B163)</f>
        <v/>
      </c>
      <c r="B165" s="13" t="str">
        <f>IF(tblTally!B163="","",tblTally!C163+tblTally!D163)</f>
        <v/>
      </c>
      <c r="C165" s="13" t="str">
        <f>IF(tblTally!C163="","",tblTally!C163)</f>
        <v/>
      </c>
      <c r="D165" s="18" t="str">
        <f t="shared" si="20"/>
        <v/>
      </c>
      <c r="E165" s="13" t="str">
        <f>IF(tblTally!S163=0,"",tblTally!S163)</f>
        <v/>
      </c>
      <c r="F165" s="13" t="str">
        <f t="shared" si="21"/>
        <v/>
      </c>
      <c r="G165" s="18" t="str">
        <f>IF(tblTally!E163="","",tblTally!E163/100)</f>
        <v/>
      </c>
      <c r="H165" s="18" t="str">
        <f t="shared" si="22"/>
        <v/>
      </c>
      <c r="I165" s="18" t="e">
        <f>ModelParameters!Intercept+((B165-ModelParameters!MeanFlow)/ModelParameters!SDFlow)*ModelParameters!FlowSlope+((D165-ModelParameters!MeanDiversion)/ModelParameters!SDDiversion)*ModelParameters!DiversionSlope</f>
        <v>#VALUE!</v>
      </c>
      <c r="J165" s="18" t="e">
        <f t="shared" si="23"/>
        <v>#VALUE!</v>
      </c>
      <c r="K165" s="21" t="e">
        <f t="shared" si="14"/>
        <v>#VALUE!</v>
      </c>
      <c r="L165" s="13" t="str">
        <f t="shared" si="15"/>
        <v/>
      </c>
    </row>
    <row r="166" spans="1:12" ht="14.25" x14ac:dyDescent="0.45">
      <c r="A166" s="17" t="str">
        <f>IF(tblTally!B164="","",tblTally!B164)</f>
        <v/>
      </c>
      <c r="B166" s="13" t="str">
        <f>IF(tblTally!B164="","",tblTally!C164+tblTally!D164)</f>
        <v/>
      </c>
      <c r="C166" s="13" t="str">
        <f>IF(tblTally!C164="","",tblTally!C164)</f>
        <v/>
      </c>
      <c r="D166" s="18" t="str">
        <f t="shared" si="20"/>
        <v/>
      </c>
      <c r="E166" s="13" t="str">
        <f>IF(tblTally!S164=0,"",tblTally!S164)</f>
        <v/>
      </c>
      <c r="F166" s="13" t="str">
        <f t="shared" si="21"/>
        <v/>
      </c>
      <c r="G166" s="18" t="str">
        <f>IF(tblTally!E164="","",tblTally!E164/100)</f>
        <v/>
      </c>
      <c r="H166" s="18" t="str">
        <f t="shared" si="22"/>
        <v/>
      </c>
      <c r="I166" s="18" t="e">
        <f>ModelParameters!Intercept+((B166-ModelParameters!MeanFlow)/ModelParameters!SDFlow)*ModelParameters!FlowSlope+((D166-ModelParameters!MeanDiversion)/ModelParameters!SDDiversion)*ModelParameters!DiversionSlope</f>
        <v>#VALUE!</v>
      </c>
      <c r="J166" s="18" t="e">
        <f t="shared" si="23"/>
        <v>#VALUE!</v>
      </c>
      <c r="K166" s="21" t="e">
        <f t="shared" si="14"/>
        <v>#VALUE!</v>
      </c>
      <c r="L166" s="13" t="str">
        <f t="shared" si="15"/>
        <v/>
      </c>
    </row>
    <row r="167" spans="1:12" ht="14.25" x14ac:dyDescent="0.45">
      <c r="A167" s="17" t="str">
        <f>IF(tblTally!B165="","",tblTally!B165)</f>
        <v/>
      </c>
      <c r="B167" s="13" t="str">
        <f>IF(tblTally!B165="","",tblTally!C165+tblTally!D165)</f>
        <v/>
      </c>
      <c r="C167" s="13" t="str">
        <f>IF(tblTally!C165="","",tblTally!C165)</f>
        <v/>
      </c>
      <c r="D167" s="18" t="str">
        <f t="shared" si="20"/>
        <v/>
      </c>
      <c r="E167" s="13" t="str">
        <f>IF(tblTally!S165=0,"",tblTally!S165)</f>
        <v/>
      </c>
      <c r="F167" s="13" t="str">
        <f t="shared" si="21"/>
        <v/>
      </c>
      <c r="G167" s="18" t="str">
        <f>IF(tblTally!E165="","",tblTally!E165/100)</f>
        <v/>
      </c>
      <c r="H167" s="18" t="str">
        <f t="shared" si="22"/>
        <v/>
      </c>
      <c r="I167" s="18" t="e">
        <f>ModelParameters!Intercept+((B167-ModelParameters!MeanFlow)/ModelParameters!SDFlow)*ModelParameters!FlowSlope+((D167-ModelParameters!MeanDiversion)/ModelParameters!SDDiversion)*ModelParameters!DiversionSlope</f>
        <v>#VALUE!</v>
      </c>
      <c r="J167" s="18" t="e">
        <f t="shared" si="23"/>
        <v>#VALUE!</v>
      </c>
      <c r="K167" s="21" t="e">
        <f t="shared" si="14"/>
        <v>#VALUE!</v>
      </c>
      <c r="L167" s="13" t="str">
        <f t="shared" si="15"/>
        <v/>
      </c>
    </row>
    <row r="168" spans="1:12" ht="14.25" x14ac:dyDescent="0.45">
      <c r="A168" s="17" t="str">
        <f>IF(tblTally!B166="","",tblTally!B166)</f>
        <v/>
      </c>
      <c r="B168" s="13" t="str">
        <f>IF(tblTally!B166="","",tblTally!C166+tblTally!D166)</f>
        <v/>
      </c>
      <c r="C168" s="13" t="str">
        <f>IF(tblTally!C166="","",tblTally!C166)</f>
        <v/>
      </c>
      <c r="D168" s="18" t="str">
        <f t="shared" si="20"/>
        <v/>
      </c>
      <c r="E168" s="13" t="str">
        <f>IF(tblTally!S166=0,"",tblTally!S166)</f>
        <v/>
      </c>
      <c r="F168" s="13" t="str">
        <f t="shared" si="21"/>
        <v/>
      </c>
      <c r="G168" s="18" t="str">
        <f>IF(tblTally!E166="","",tblTally!E166/100)</f>
        <v/>
      </c>
      <c r="H168" s="18" t="str">
        <f t="shared" si="22"/>
        <v/>
      </c>
      <c r="I168" s="18" t="e">
        <f>ModelParameters!Intercept+((B168-ModelParameters!MeanFlow)/ModelParameters!SDFlow)*ModelParameters!FlowSlope+((D168-ModelParameters!MeanDiversion)/ModelParameters!SDDiversion)*ModelParameters!DiversionSlope</f>
        <v>#VALUE!</v>
      </c>
      <c r="J168" s="18" t="e">
        <f t="shared" si="23"/>
        <v>#VALUE!</v>
      </c>
      <c r="K168" s="21" t="e">
        <f t="shared" si="14"/>
        <v>#VALUE!</v>
      </c>
      <c r="L168" s="13" t="str">
        <f t="shared" si="15"/>
        <v/>
      </c>
    </row>
    <row r="169" spans="1:12" ht="14.25" x14ac:dyDescent="0.45">
      <c r="A169" s="17" t="str">
        <f>IF(tblTally!B167="","",tblTally!B167)</f>
        <v/>
      </c>
      <c r="B169" s="13" t="str">
        <f>IF(tblTally!B167="","",tblTally!C167+tblTally!D167)</f>
        <v/>
      </c>
      <c r="C169" s="13" t="str">
        <f>IF(tblTally!C167="","",tblTally!C167)</f>
        <v/>
      </c>
      <c r="D169" s="18" t="str">
        <f t="shared" si="20"/>
        <v/>
      </c>
      <c r="E169" s="13" t="str">
        <f>IF(tblTally!S167=0,"",tblTally!S167)</f>
        <v/>
      </c>
      <c r="F169" s="13" t="str">
        <f t="shared" si="21"/>
        <v/>
      </c>
      <c r="G169" s="18" t="str">
        <f>IF(tblTally!E167="","",tblTally!E167/100)</f>
        <v/>
      </c>
      <c r="H169" s="18" t="str">
        <f t="shared" si="22"/>
        <v/>
      </c>
      <c r="I169" s="18" t="e">
        <f>ModelParameters!Intercept+((B169-ModelParameters!MeanFlow)/ModelParameters!SDFlow)*ModelParameters!FlowSlope+((D169-ModelParameters!MeanDiversion)/ModelParameters!SDDiversion)*ModelParameters!DiversionSlope</f>
        <v>#VALUE!</v>
      </c>
      <c r="J169" s="18" t="e">
        <f t="shared" si="23"/>
        <v>#VALUE!</v>
      </c>
      <c r="K169" s="21" t="e">
        <f t="shared" si="14"/>
        <v>#VALUE!</v>
      </c>
      <c r="L169" s="13" t="str">
        <f t="shared" si="15"/>
        <v/>
      </c>
    </row>
    <row r="170" spans="1:12" ht="14.25" x14ac:dyDescent="0.45">
      <c r="A170" s="17" t="str">
        <f>IF(tblTally!B168="","",tblTally!B168)</f>
        <v/>
      </c>
      <c r="B170" s="13" t="str">
        <f>IF(tblTally!B168="","",tblTally!C168+tblTally!D168)</f>
        <v/>
      </c>
      <c r="C170" s="13" t="str">
        <f>IF(tblTally!C168="","",tblTally!C168)</f>
        <v/>
      </c>
      <c r="D170" s="18" t="str">
        <f t="shared" si="20"/>
        <v/>
      </c>
      <c r="E170" s="13" t="str">
        <f>IF(tblTally!S168=0,"",tblTally!S168)</f>
        <v/>
      </c>
      <c r="F170" s="13" t="str">
        <f t="shared" si="21"/>
        <v/>
      </c>
      <c r="G170" s="18" t="str">
        <f>IF(tblTally!E168="","",tblTally!E168/100)</f>
        <v/>
      </c>
      <c r="H170" s="18" t="str">
        <f t="shared" si="22"/>
        <v/>
      </c>
      <c r="I170" s="18" t="e">
        <f>ModelParameters!Intercept+((B170-ModelParameters!MeanFlow)/ModelParameters!SDFlow)*ModelParameters!FlowSlope+((D170-ModelParameters!MeanDiversion)/ModelParameters!SDDiversion)*ModelParameters!DiversionSlope</f>
        <v>#VALUE!</v>
      </c>
      <c r="J170" s="18" t="e">
        <f t="shared" si="23"/>
        <v>#VALUE!</v>
      </c>
      <c r="K170" s="21" t="e">
        <f t="shared" si="14"/>
        <v>#VALUE!</v>
      </c>
      <c r="L170" s="13" t="str">
        <f t="shared" si="15"/>
        <v/>
      </c>
    </row>
    <row r="171" spans="1:12" ht="14.25" x14ac:dyDescent="0.45">
      <c r="A171" s="17" t="str">
        <f>IF(tblTally!B169="","",tblTally!B169)</f>
        <v/>
      </c>
      <c r="B171" s="13" t="str">
        <f>IF(tblTally!B169="","",tblTally!C169+tblTally!D169)</f>
        <v/>
      </c>
      <c r="C171" s="13" t="str">
        <f>IF(tblTally!C169="","",tblTally!C169)</f>
        <v/>
      </c>
      <c r="D171" s="18" t="str">
        <f t="shared" si="20"/>
        <v/>
      </c>
      <c r="E171" s="13" t="str">
        <f>IF(tblTally!S169=0,"",tblTally!S169)</f>
        <v/>
      </c>
      <c r="F171" s="13" t="str">
        <f t="shared" si="21"/>
        <v/>
      </c>
      <c r="G171" s="18" t="str">
        <f>IF(tblTally!E169="","",tblTally!E169/100)</f>
        <v/>
      </c>
      <c r="H171" s="18" t="str">
        <f t="shared" si="22"/>
        <v/>
      </c>
      <c r="I171" s="18" t="e">
        <f>ModelParameters!Intercept+((B171-ModelParameters!MeanFlow)/ModelParameters!SDFlow)*ModelParameters!FlowSlope+((D171-ModelParameters!MeanDiversion)/ModelParameters!SDDiversion)*ModelParameters!DiversionSlope</f>
        <v>#VALUE!</v>
      </c>
      <c r="J171" s="18" t="e">
        <f t="shared" si="23"/>
        <v>#VALUE!</v>
      </c>
      <c r="K171" s="21" t="e">
        <f t="shared" si="14"/>
        <v>#VALUE!</v>
      </c>
      <c r="L171" s="13" t="str">
        <f t="shared" si="15"/>
        <v/>
      </c>
    </row>
    <row r="172" spans="1:12" ht="14.25" x14ac:dyDescent="0.45">
      <c r="A172" s="17" t="str">
        <f>IF(tblTally!B170="","",tblTally!B170)</f>
        <v/>
      </c>
      <c r="B172" s="13" t="str">
        <f>IF(tblTally!B170="","",tblTally!C170+tblTally!D170)</f>
        <v/>
      </c>
      <c r="C172" s="13" t="str">
        <f>IF(tblTally!C170="","",tblTally!C170)</f>
        <v/>
      </c>
      <c r="D172" s="18" t="str">
        <f t="shared" si="20"/>
        <v/>
      </c>
      <c r="E172" s="13" t="str">
        <f>IF(tblTally!S170=0,"",tblTally!S170)</f>
        <v/>
      </c>
      <c r="F172" s="13" t="str">
        <f t="shared" si="21"/>
        <v/>
      </c>
      <c r="G172" s="18" t="str">
        <f>IF(tblTally!E170="","",tblTally!E170/100)</f>
        <v/>
      </c>
      <c r="H172" s="18" t="str">
        <f t="shared" si="22"/>
        <v/>
      </c>
      <c r="I172" s="18" t="e">
        <f>ModelParameters!Intercept+((B172-ModelParameters!MeanFlow)/ModelParameters!SDFlow)*ModelParameters!FlowSlope+((D172-ModelParameters!MeanDiversion)/ModelParameters!SDDiversion)*ModelParameters!DiversionSlope</f>
        <v>#VALUE!</v>
      </c>
      <c r="J172" s="18" t="e">
        <f t="shared" si="23"/>
        <v>#VALUE!</v>
      </c>
      <c r="K172" s="21" t="e">
        <f t="shared" si="14"/>
        <v>#VALUE!</v>
      </c>
      <c r="L172" s="13" t="str">
        <f t="shared" si="15"/>
        <v/>
      </c>
    </row>
    <row r="173" spans="1:12" ht="14.25" x14ac:dyDescent="0.45">
      <c r="A173" s="17" t="str">
        <f>IF(tblTally!B171="","",tblTally!B171)</f>
        <v/>
      </c>
      <c r="B173" s="13" t="str">
        <f>IF(tblTally!B171="","",tblTally!C171+tblTally!D171)</f>
        <v/>
      </c>
      <c r="C173" s="13" t="str">
        <f>IF(tblTally!C171="","",tblTally!C171)</f>
        <v/>
      </c>
      <c r="D173" s="18" t="str">
        <f t="shared" si="20"/>
        <v/>
      </c>
      <c r="E173" s="13" t="str">
        <f>IF(tblTally!S171=0,"",tblTally!S171)</f>
        <v/>
      </c>
      <c r="F173" s="13" t="str">
        <f t="shared" si="21"/>
        <v/>
      </c>
      <c r="G173" s="18" t="str">
        <f>IF(tblTally!E171="","",tblTally!E171/100)</f>
        <v/>
      </c>
      <c r="H173" s="18" t="str">
        <f t="shared" si="22"/>
        <v/>
      </c>
      <c r="I173" s="18" t="e">
        <f>ModelParameters!Intercept+((B173-ModelParameters!MeanFlow)/ModelParameters!SDFlow)*ModelParameters!FlowSlope+((D173-ModelParameters!MeanDiversion)/ModelParameters!SDDiversion)*ModelParameters!DiversionSlope</f>
        <v>#VALUE!</v>
      </c>
      <c r="J173" s="18" t="e">
        <f t="shared" si="23"/>
        <v>#VALUE!</v>
      </c>
      <c r="K173" s="21" t="e">
        <f t="shared" si="14"/>
        <v>#VALUE!</v>
      </c>
      <c r="L173" s="13" t="str">
        <f t="shared" si="15"/>
        <v/>
      </c>
    </row>
    <row r="174" spans="1:12" ht="14.25" x14ac:dyDescent="0.45">
      <c r="A174" s="17" t="str">
        <f>IF(tblTally!B172="","",tblTally!B172)</f>
        <v/>
      </c>
      <c r="B174" s="13" t="str">
        <f>IF(tblTally!B172="","",tblTally!C172+tblTally!D172)</f>
        <v/>
      </c>
      <c r="C174" s="13" t="str">
        <f>IF(tblTally!C172="","",tblTally!C172)</f>
        <v/>
      </c>
      <c r="D174" s="18" t="str">
        <f t="shared" si="20"/>
        <v/>
      </c>
      <c r="E174" s="13" t="str">
        <f>IF(tblTally!S172=0,"",tblTally!S172)</f>
        <v/>
      </c>
      <c r="F174" s="13" t="str">
        <f t="shared" si="21"/>
        <v/>
      </c>
      <c r="G174" s="18" t="str">
        <f>IF(tblTally!E172="","",tblTally!E172/100)</f>
        <v/>
      </c>
      <c r="H174" s="18" t="str">
        <f t="shared" si="22"/>
        <v/>
      </c>
      <c r="I174" s="18" t="e">
        <f>ModelParameters!Intercept+((B174-ModelParameters!MeanFlow)/ModelParameters!SDFlow)*ModelParameters!FlowSlope+((D174-ModelParameters!MeanDiversion)/ModelParameters!SDDiversion)*ModelParameters!DiversionSlope</f>
        <v>#VALUE!</v>
      </c>
      <c r="J174" s="18" t="e">
        <f t="shared" si="23"/>
        <v>#VALUE!</v>
      </c>
      <c r="K174" s="21" t="e">
        <f t="shared" si="14"/>
        <v>#VALUE!</v>
      </c>
      <c r="L174" s="13" t="str">
        <f t="shared" si="15"/>
        <v/>
      </c>
    </row>
    <row r="175" spans="1:12" ht="14.25" x14ac:dyDescent="0.45">
      <c r="A175" s="17" t="str">
        <f>IF(tblTally!B173="","",tblTally!B173)</f>
        <v/>
      </c>
      <c r="B175" s="13" t="str">
        <f>IF(tblTally!B173="","",tblTally!C173+tblTally!D173)</f>
        <v/>
      </c>
      <c r="C175" s="13" t="str">
        <f>IF(tblTally!C173="","",tblTally!C173)</f>
        <v/>
      </c>
      <c r="D175" s="18" t="str">
        <f t="shared" si="20"/>
        <v/>
      </c>
      <c r="E175" s="13" t="str">
        <f>IF(tblTally!S173=0,"",tblTally!S173)</f>
        <v/>
      </c>
      <c r="F175" s="13" t="str">
        <f t="shared" si="21"/>
        <v/>
      </c>
      <c r="G175" s="18" t="str">
        <f>IF(tblTally!E173="","",tblTally!E173/100)</f>
        <v/>
      </c>
      <c r="H175" s="18" t="str">
        <f t="shared" si="22"/>
        <v/>
      </c>
      <c r="I175" s="18" t="e">
        <f>ModelParameters!Intercept+((B175-ModelParameters!MeanFlow)/ModelParameters!SDFlow)*ModelParameters!FlowSlope+((D175-ModelParameters!MeanDiversion)/ModelParameters!SDDiversion)*ModelParameters!DiversionSlope</f>
        <v>#VALUE!</v>
      </c>
      <c r="J175" s="18" t="e">
        <f t="shared" si="23"/>
        <v>#VALUE!</v>
      </c>
      <c r="K175" s="21" t="e">
        <f t="shared" si="14"/>
        <v>#VALUE!</v>
      </c>
      <c r="L175" s="13" t="str">
        <f t="shared" si="15"/>
        <v/>
      </c>
    </row>
    <row r="176" spans="1:12" ht="14.25" x14ac:dyDescent="0.45">
      <c r="A176" s="17" t="str">
        <f>IF(tblTally!B174="","",tblTally!B174)</f>
        <v/>
      </c>
      <c r="B176" s="13" t="str">
        <f>IF(tblTally!B174="","",tblTally!C174+tblTally!D174)</f>
        <v/>
      </c>
      <c r="C176" s="13" t="str">
        <f>IF(tblTally!C174="","",tblTally!C174)</f>
        <v/>
      </c>
      <c r="D176" s="18" t="str">
        <f t="shared" si="20"/>
        <v/>
      </c>
      <c r="E176" s="13" t="str">
        <f>IF(tblTally!S174=0,"",tblTally!S174)</f>
        <v/>
      </c>
      <c r="F176" s="13" t="str">
        <f t="shared" si="21"/>
        <v/>
      </c>
      <c r="G176" s="18" t="str">
        <f>IF(tblTally!E174="","",tblTally!E174/100)</f>
        <v/>
      </c>
      <c r="H176" s="18" t="str">
        <f t="shared" si="22"/>
        <v/>
      </c>
      <c r="I176" s="18" t="e">
        <f>ModelParameters!Intercept+((B176-ModelParameters!MeanFlow)/ModelParameters!SDFlow)*ModelParameters!FlowSlope+((D176-ModelParameters!MeanDiversion)/ModelParameters!SDDiversion)*ModelParameters!DiversionSlope</f>
        <v>#VALUE!</v>
      </c>
      <c r="J176" s="18" t="e">
        <f t="shared" si="23"/>
        <v>#VALUE!</v>
      </c>
      <c r="K176" s="21" t="e">
        <f t="shared" si="14"/>
        <v>#VALUE!</v>
      </c>
      <c r="L176" s="13" t="str">
        <f t="shared" si="15"/>
        <v/>
      </c>
    </row>
    <row r="177" spans="1:12" ht="14.25" x14ac:dyDescent="0.45">
      <c r="A177" s="17" t="str">
        <f>IF(tblTally!B175="","",tblTally!B175)</f>
        <v/>
      </c>
      <c r="B177" s="13" t="str">
        <f>IF(tblTally!B175="","",tblTally!C175+tblTally!D175)</f>
        <v/>
      </c>
      <c r="C177" s="13" t="str">
        <f>IF(tblTally!C175="","",tblTally!C175)</f>
        <v/>
      </c>
      <c r="D177" s="18" t="str">
        <f t="shared" si="20"/>
        <v/>
      </c>
      <c r="E177" s="13" t="str">
        <f>IF(tblTally!S175=0,"",tblTally!S175)</f>
        <v/>
      </c>
      <c r="F177" s="13" t="str">
        <f t="shared" si="21"/>
        <v/>
      </c>
      <c r="G177" s="18" t="str">
        <f>IF(tblTally!E175="","",tblTally!E175/100)</f>
        <v/>
      </c>
      <c r="H177" s="18" t="str">
        <f t="shared" si="22"/>
        <v/>
      </c>
      <c r="I177" s="18" t="e">
        <f>ModelParameters!Intercept+((B177-ModelParameters!MeanFlow)/ModelParameters!SDFlow)*ModelParameters!FlowSlope+((D177-ModelParameters!MeanDiversion)/ModelParameters!SDDiversion)*ModelParameters!DiversionSlope</f>
        <v>#VALUE!</v>
      </c>
      <c r="J177" s="18" t="e">
        <f t="shared" si="23"/>
        <v>#VALUE!</v>
      </c>
      <c r="K177" s="21" t="e">
        <f t="shared" si="14"/>
        <v>#VALUE!</v>
      </c>
      <c r="L177" s="13" t="str">
        <f t="shared" si="15"/>
        <v/>
      </c>
    </row>
    <row r="178" spans="1:12" ht="14.25" x14ac:dyDescent="0.45">
      <c r="A178" s="17" t="str">
        <f>IF(tblTally!B176="","",tblTally!B176)</f>
        <v/>
      </c>
      <c r="B178" s="13" t="str">
        <f>IF(tblTally!B176="","",tblTally!C176+tblTally!D176)</f>
        <v/>
      </c>
      <c r="C178" s="13" t="str">
        <f>IF(tblTally!C176="","",tblTally!C176)</f>
        <v/>
      </c>
      <c r="D178" s="18" t="str">
        <f>IF(C178="","",C178/B178)</f>
        <v/>
      </c>
      <c r="E178" s="13" t="str">
        <f>IF(tblTally!S176=0,"",tblTally!S176)</f>
        <v/>
      </c>
      <c r="F178" s="13" t="str">
        <f>IF(E178="","",E178)</f>
        <v/>
      </c>
      <c r="G178" s="18" t="str">
        <f>IF(tblTally!E176="","",tblTally!E176/100)</f>
        <v/>
      </c>
      <c r="H178" s="18" t="str">
        <f>IF(G178="","",G178)</f>
        <v/>
      </c>
      <c r="I178" s="18" t="e">
        <f>ModelParameters!Intercept+((B178-ModelParameters!MeanFlow)/ModelParameters!SDFlow)*ModelParameters!FlowSlope+((D178-ModelParameters!MeanDiversion)/ModelParameters!SDDiversion)*ModelParameters!DiversionSlope</f>
        <v>#VALUE!</v>
      </c>
      <c r="J178" s="18" t="e">
        <f>IF(D178=0,0,EXP(I178)/(1+EXP(I178)))</f>
        <v>#VALUE!</v>
      </c>
      <c r="K178" s="21" t="e">
        <f t="shared" si="14"/>
        <v>#VALUE!</v>
      </c>
      <c r="L178" s="13" t="str">
        <f t="shared" si="15"/>
        <v/>
      </c>
    </row>
    <row r="179" spans="1:12" ht="14.25" x14ac:dyDescent="0.45">
      <c r="A179" s="17" t="str">
        <f>IF(tblTally!B177="","",tblTally!B177)</f>
        <v/>
      </c>
      <c r="B179" s="13" t="str">
        <f>IF(tblTally!B177="","",tblTally!C177+tblTally!D177)</f>
        <v/>
      </c>
      <c r="C179" s="13" t="str">
        <f>IF(tblTally!C177="","",tblTally!C177)</f>
        <v/>
      </c>
      <c r="D179" s="18" t="str">
        <f t="shared" ref="D179:D198" si="24">IF(C179="","",C179/B179)</f>
        <v/>
      </c>
      <c r="E179" s="13" t="str">
        <f>IF(tblTally!S177=0,"",tblTally!S177)</f>
        <v/>
      </c>
      <c r="F179" s="13" t="str">
        <f t="shared" ref="F179:F198" si="25">IF(E179="","",E179)</f>
        <v/>
      </c>
      <c r="G179" s="18" t="str">
        <f>IF(tblTally!E177="","",tblTally!E177/100)</f>
        <v/>
      </c>
      <c r="H179" s="18" t="str">
        <f t="shared" ref="H179:H198" si="26">IF(G179="","",G179)</f>
        <v/>
      </c>
      <c r="I179" s="18" t="e">
        <f>ModelParameters!Intercept+((B179-ModelParameters!MeanFlow)/ModelParameters!SDFlow)*ModelParameters!FlowSlope+((D179-ModelParameters!MeanDiversion)/ModelParameters!SDDiversion)*ModelParameters!DiversionSlope</f>
        <v>#VALUE!</v>
      </c>
      <c r="J179" s="18" t="e">
        <f t="shared" ref="J179:J198" si="27">IF(D179=0,0,EXP(I179)/(1+EXP(I179)))</f>
        <v>#VALUE!</v>
      </c>
      <c r="K179" s="21" t="e">
        <f t="shared" si="14"/>
        <v>#VALUE!</v>
      </c>
      <c r="L179" s="13" t="str">
        <f t="shared" si="15"/>
        <v/>
      </c>
    </row>
    <row r="180" spans="1:12" ht="14.25" x14ac:dyDescent="0.45">
      <c r="A180" s="17" t="str">
        <f>IF(tblTally!B178="","",tblTally!B178)</f>
        <v/>
      </c>
      <c r="B180" s="13" t="str">
        <f>IF(tblTally!B178="","",tblTally!C178+tblTally!D178)</f>
        <v/>
      </c>
      <c r="C180" s="13" t="str">
        <f>IF(tblTally!C178="","",tblTally!C178)</f>
        <v/>
      </c>
      <c r="D180" s="18" t="str">
        <f t="shared" si="24"/>
        <v/>
      </c>
      <c r="E180" s="13" t="str">
        <f>IF(tblTally!S178=0,"",tblTally!S178)</f>
        <v/>
      </c>
      <c r="F180" s="13" t="str">
        <f t="shared" si="25"/>
        <v/>
      </c>
      <c r="G180" s="18" t="str">
        <f>IF(tblTally!E178="","",tblTally!E178/100)</f>
        <v/>
      </c>
      <c r="H180" s="18" t="str">
        <f t="shared" si="26"/>
        <v/>
      </c>
      <c r="I180" s="18" t="e">
        <f>ModelParameters!Intercept+((B180-ModelParameters!MeanFlow)/ModelParameters!SDFlow)*ModelParameters!FlowSlope+((D180-ModelParameters!MeanDiversion)/ModelParameters!SDDiversion)*ModelParameters!DiversionSlope</f>
        <v>#VALUE!</v>
      </c>
      <c r="J180" s="18" t="e">
        <f t="shared" si="27"/>
        <v>#VALUE!</v>
      </c>
      <c r="K180" s="21" t="e">
        <f t="shared" si="14"/>
        <v>#VALUE!</v>
      </c>
      <c r="L180" s="13" t="str">
        <f t="shared" si="15"/>
        <v/>
      </c>
    </row>
    <row r="181" spans="1:12" ht="14.25" x14ac:dyDescent="0.45">
      <c r="A181" s="17" t="str">
        <f>IF(tblTally!B179="","",tblTally!B179)</f>
        <v/>
      </c>
      <c r="B181" s="13" t="str">
        <f>IF(tblTally!B179="","",tblTally!C179+tblTally!D179)</f>
        <v/>
      </c>
      <c r="C181" s="13" t="str">
        <f>IF(tblTally!C179="","",tblTally!C179)</f>
        <v/>
      </c>
      <c r="D181" s="18" t="str">
        <f t="shared" si="24"/>
        <v/>
      </c>
      <c r="E181" s="13" t="str">
        <f>IF(tblTally!S179=0,"",tblTally!S179)</f>
        <v/>
      </c>
      <c r="F181" s="13" t="str">
        <f t="shared" si="25"/>
        <v/>
      </c>
      <c r="G181" s="18" t="str">
        <f>IF(tblTally!E179="","",tblTally!E179/100)</f>
        <v/>
      </c>
      <c r="H181" s="18" t="str">
        <f t="shared" si="26"/>
        <v/>
      </c>
      <c r="I181" s="18" t="e">
        <f>ModelParameters!Intercept+((B181-ModelParameters!MeanFlow)/ModelParameters!SDFlow)*ModelParameters!FlowSlope+((D181-ModelParameters!MeanDiversion)/ModelParameters!SDDiversion)*ModelParameters!DiversionSlope</f>
        <v>#VALUE!</v>
      </c>
      <c r="J181" s="18" t="e">
        <f t="shared" si="27"/>
        <v>#VALUE!</v>
      </c>
      <c r="K181" s="21" t="e">
        <f t="shared" si="14"/>
        <v>#VALUE!</v>
      </c>
      <c r="L181" s="13" t="str">
        <f t="shared" si="15"/>
        <v/>
      </c>
    </row>
    <row r="182" spans="1:12" ht="14.25" x14ac:dyDescent="0.45">
      <c r="A182" s="17" t="str">
        <f>IF(tblTally!B180="","",tblTally!B180)</f>
        <v/>
      </c>
      <c r="B182" s="13" t="str">
        <f>IF(tblTally!B180="","",tblTally!C180+tblTally!D180)</f>
        <v/>
      </c>
      <c r="C182" s="13" t="str">
        <f>IF(tblTally!C180="","",tblTally!C180)</f>
        <v/>
      </c>
      <c r="D182" s="18" t="str">
        <f t="shared" si="24"/>
        <v/>
      </c>
      <c r="E182" s="13" t="str">
        <f>IF(tblTally!S180=0,"",tblTally!S180)</f>
        <v/>
      </c>
      <c r="F182" s="13" t="str">
        <f t="shared" si="25"/>
        <v/>
      </c>
      <c r="G182" s="18" t="str">
        <f>IF(tblTally!E180="","",tblTally!E180/100)</f>
        <v/>
      </c>
      <c r="H182" s="18" t="str">
        <f t="shared" si="26"/>
        <v/>
      </c>
      <c r="I182" s="18" t="e">
        <f>ModelParameters!Intercept+((B182-ModelParameters!MeanFlow)/ModelParameters!SDFlow)*ModelParameters!FlowSlope+((D182-ModelParameters!MeanDiversion)/ModelParameters!SDDiversion)*ModelParameters!DiversionSlope</f>
        <v>#VALUE!</v>
      </c>
      <c r="J182" s="18" t="e">
        <f t="shared" si="27"/>
        <v>#VALUE!</v>
      </c>
      <c r="K182" s="21" t="e">
        <f t="shared" si="14"/>
        <v>#VALUE!</v>
      </c>
      <c r="L182" s="13" t="str">
        <f t="shared" si="15"/>
        <v/>
      </c>
    </row>
    <row r="183" spans="1:12" ht="14.25" x14ac:dyDescent="0.45">
      <c r="A183" s="17" t="str">
        <f>IF(tblTally!B181="","",tblTally!B181)</f>
        <v/>
      </c>
      <c r="B183" s="13" t="str">
        <f>IF(tblTally!B181="","",tblTally!C181+tblTally!D181)</f>
        <v/>
      </c>
      <c r="C183" s="13" t="str">
        <f>IF(tblTally!C181="","",tblTally!C181)</f>
        <v/>
      </c>
      <c r="D183" s="18" t="str">
        <f t="shared" si="24"/>
        <v/>
      </c>
      <c r="E183" s="13" t="str">
        <f>IF(tblTally!S181=0,"",tblTally!S181)</f>
        <v/>
      </c>
      <c r="F183" s="13" t="str">
        <f t="shared" si="25"/>
        <v/>
      </c>
      <c r="G183" s="18" t="str">
        <f>IF(tblTally!E181="","",tblTally!E181/100)</f>
        <v/>
      </c>
      <c r="H183" s="18" t="str">
        <f t="shared" si="26"/>
        <v/>
      </c>
      <c r="I183" s="18" t="e">
        <f>ModelParameters!Intercept+((B183-ModelParameters!MeanFlow)/ModelParameters!SDFlow)*ModelParameters!FlowSlope+((D183-ModelParameters!MeanDiversion)/ModelParameters!SDDiversion)*ModelParameters!DiversionSlope</f>
        <v>#VALUE!</v>
      </c>
      <c r="J183" s="18" t="e">
        <f t="shared" si="27"/>
        <v>#VALUE!</v>
      </c>
      <c r="K183" s="21" t="e">
        <f t="shared" si="14"/>
        <v>#VALUE!</v>
      </c>
      <c r="L183" s="13" t="str">
        <f t="shared" si="15"/>
        <v/>
      </c>
    </row>
    <row r="184" spans="1:12" ht="14.25" x14ac:dyDescent="0.45">
      <c r="A184" s="17" t="str">
        <f>IF(tblTally!B182="","",tblTally!B182)</f>
        <v/>
      </c>
      <c r="B184" s="13" t="str">
        <f>IF(tblTally!B182="","",tblTally!C182+tblTally!D182)</f>
        <v/>
      </c>
      <c r="C184" s="13" t="str">
        <f>IF(tblTally!C182="","",tblTally!C182)</f>
        <v/>
      </c>
      <c r="D184" s="18" t="str">
        <f t="shared" si="24"/>
        <v/>
      </c>
      <c r="E184" s="13" t="str">
        <f>IF(tblTally!S182=0,"",tblTally!S182)</f>
        <v/>
      </c>
      <c r="F184" s="13" t="str">
        <f t="shared" si="25"/>
        <v/>
      </c>
      <c r="G184" s="18" t="str">
        <f>IF(tblTally!E182="","",tblTally!E182/100)</f>
        <v/>
      </c>
      <c r="H184" s="18" t="str">
        <f t="shared" si="26"/>
        <v/>
      </c>
      <c r="I184" s="18" t="e">
        <f>ModelParameters!Intercept+((B184-ModelParameters!MeanFlow)/ModelParameters!SDFlow)*ModelParameters!FlowSlope+((D184-ModelParameters!MeanDiversion)/ModelParameters!SDDiversion)*ModelParameters!DiversionSlope</f>
        <v>#VALUE!</v>
      </c>
      <c r="J184" s="18" t="e">
        <f t="shared" si="27"/>
        <v>#VALUE!</v>
      </c>
      <c r="K184" s="21" t="e">
        <f t="shared" si="14"/>
        <v>#VALUE!</v>
      </c>
      <c r="L184" s="13" t="str">
        <f t="shared" si="15"/>
        <v/>
      </c>
    </row>
    <row r="185" spans="1:12" ht="14.25" x14ac:dyDescent="0.45">
      <c r="A185" s="17" t="str">
        <f>IF(tblTally!B183="","",tblTally!B183)</f>
        <v/>
      </c>
      <c r="B185" s="13" t="str">
        <f>IF(tblTally!B183="","",tblTally!C183+tblTally!D183)</f>
        <v/>
      </c>
      <c r="C185" s="13" t="str">
        <f>IF(tblTally!C183="","",tblTally!C183)</f>
        <v/>
      </c>
      <c r="D185" s="18" t="str">
        <f t="shared" si="24"/>
        <v/>
      </c>
      <c r="E185" s="13" t="str">
        <f>IF(tblTally!S183=0,"",tblTally!S183)</f>
        <v/>
      </c>
      <c r="F185" s="13" t="str">
        <f t="shared" si="25"/>
        <v/>
      </c>
      <c r="G185" s="18" t="str">
        <f>IF(tblTally!E183="","",tblTally!E183/100)</f>
        <v/>
      </c>
      <c r="H185" s="18" t="str">
        <f t="shared" si="26"/>
        <v/>
      </c>
      <c r="I185" s="18" t="e">
        <f>ModelParameters!Intercept+((B185-ModelParameters!MeanFlow)/ModelParameters!SDFlow)*ModelParameters!FlowSlope+((D185-ModelParameters!MeanDiversion)/ModelParameters!SDDiversion)*ModelParameters!DiversionSlope</f>
        <v>#VALUE!</v>
      </c>
      <c r="J185" s="18" t="e">
        <f t="shared" si="27"/>
        <v>#VALUE!</v>
      </c>
      <c r="K185" s="21" t="e">
        <f t="shared" si="14"/>
        <v>#VALUE!</v>
      </c>
      <c r="L185" s="13" t="str">
        <f t="shared" si="15"/>
        <v/>
      </c>
    </row>
    <row r="186" spans="1:12" ht="14.25" x14ac:dyDescent="0.45">
      <c r="A186" s="17" t="str">
        <f>IF(tblTally!B184="","",tblTally!B184)</f>
        <v/>
      </c>
      <c r="B186" s="13" t="str">
        <f>IF(tblTally!B184="","",tblTally!C184+tblTally!D184)</f>
        <v/>
      </c>
      <c r="C186" s="13" t="str">
        <f>IF(tblTally!C184="","",tblTally!C184)</f>
        <v/>
      </c>
      <c r="D186" s="18" t="str">
        <f t="shared" si="24"/>
        <v/>
      </c>
      <c r="E186" s="13" t="str">
        <f>IF(tblTally!S184=0,"",tblTally!S184)</f>
        <v/>
      </c>
      <c r="F186" s="13" t="str">
        <f t="shared" si="25"/>
        <v/>
      </c>
      <c r="G186" s="18" t="str">
        <f>IF(tblTally!E184="","",tblTally!E184/100)</f>
        <v/>
      </c>
      <c r="H186" s="18" t="str">
        <f t="shared" si="26"/>
        <v/>
      </c>
      <c r="I186" s="18" t="e">
        <f>ModelParameters!Intercept+((B186-ModelParameters!MeanFlow)/ModelParameters!SDFlow)*ModelParameters!FlowSlope+((D186-ModelParameters!MeanDiversion)/ModelParameters!SDDiversion)*ModelParameters!DiversionSlope</f>
        <v>#VALUE!</v>
      </c>
      <c r="J186" s="18" t="e">
        <f t="shared" si="27"/>
        <v>#VALUE!</v>
      </c>
      <c r="K186" s="21" t="e">
        <f t="shared" si="14"/>
        <v>#VALUE!</v>
      </c>
      <c r="L186" s="13" t="str">
        <f t="shared" si="15"/>
        <v/>
      </c>
    </row>
    <row r="187" spans="1:12" ht="14.25" x14ac:dyDescent="0.45">
      <c r="A187" s="17" t="str">
        <f>IF(tblTally!B185="","",tblTally!B185)</f>
        <v/>
      </c>
      <c r="B187" s="13" t="str">
        <f>IF(tblTally!B185="","",tblTally!C185+tblTally!D185)</f>
        <v/>
      </c>
      <c r="C187" s="13" t="str">
        <f>IF(tblTally!C185="","",tblTally!C185)</f>
        <v/>
      </c>
      <c r="D187" s="18" t="str">
        <f t="shared" si="24"/>
        <v/>
      </c>
      <c r="E187" s="13" t="str">
        <f>IF(tblTally!S185=0,"",tblTally!S185)</f>
        <v/>
      </c>
      <c r="F187" s="13" t="str">
        <f t="shared" si="25"/>
        <v/>
      </c>
      <c r="G187" s="18" t="str">
        <f>IF(tblTally!E185="","",tblTally!E185/100)</f>
        <v/>
      </c>
      <c r="H187" s="18" t="str">
        <f t="shared" si="26"/>
        <v/>
      </c>
      <c r="I187" s="18" t="e">
        <f>ModelParameters!Intercept+((B187-ModelParameters!MeanFlow)/ModelParameters!SDFlow)*ModelParameters!FlowSlope+((D187-ModelParameters!MeanDiversion)/ModelParameters!SDDiversion)*ModelParameters!DiversionSlope</f>
        <v>#VALUE!</v>
      </c>
      <c r="J187" s="18" t="e">
        <f t="shared" si="27"/>
        <v>#VALUE!</v>
      </c>
      <c r="K187" s="21" t="e">
        <f t="shared" si="14"/>
        <v>#VALUE!</v>
      </c>
      <c r="L187" s="13" t="str">
        <f t="shared" si="15"/>
        <v/>
      </c>
    </row>
    <row r="188" spans="1:12" ht="14.25" x14ac:dyDescent="0.45">
      <c r="A188" s="17" t="str">
        <f>IF(tblTally!B186="","",tblTally!B186)</f>
        <v/>
      </c>
      <c r="B188" s="13" t="str">
        <f>IF(tblTally!B186="","",tblTally!C186+tblTally!D186)</f>
        <v/>
      </c>
      <c r="C188" s="13" t="str">
        <f>IF(tblTally!C186="","",tblTally!C186)</f>
        <v/>
      </c>
      <c r="D188" s="18" t="str">
        <f t="shared" si="24"/>
        <v/>
      </c>
      <c r="E188" s="13" t="str">
        <f>IF(tblTally!S186=0,"",tblTally!S186)</f>
        <v/>
      </c>
      <c r="F188" s="13" t="str">
        <f t="shared" si="25"/>
        <v/>
      </c>
      <c r="G188" s="18" t="str">
        <f>IF(tblTally!E186="","",tblTally!E186/100)</f>
        <v/>
      </c>
      <c r="H188" s="18" t="str">
        <f t="shared" si="26"/>
        <v/>
      </c>
      <c r="I188" s="18" t="e">
        <f>ModelParameters!Intercept+((B188-ModelParameters!MeanFlow)/ModelParameters!SDFlow)*ModelParameters!FlowSlope+((D188-ModelParameters!MeanDiversion)/ModelParameters!SDDiversion)*ModelParameters!DiversionSlope</f>
        <v>#VALUE!</v>
      </c>
      <c r="J188" s="18" t="e">
        <f t="shared" si="27"/>
        <v>#VALUE!</v>
      </c>
      <c r="K188" s="21" t="e">
        <f t="shared" si="14"/>
        <v>#VALUE!</v>
      </c>
      <c r="L188" s="13" t="str">
        <f t="shared" si="15"/>
        <v/>
      </c>
    </row>
    <row r="189" spans="1:12" ht="14.25" x14ac:dyDescent="0.45">
      <c r="A189" s="17" t="str">
        <f>IF(tblTally!B187="","",tblTally!B187)</f>
        <v/>
      </c>
      <c r="B189" s="13" t="str">
        <f>IF(tblTally!B187="","",tblTally!C187+tblTally!D187)</f>
        <v/>
      </c>
      <c r="C189" s="13" t="str">
        <f>IF(tblTally!C187="","",tblTally!C187)</f>
        <v/>
      </c>
      <c r="D189" s="18" t="str">
        <f t="shared" si="24"/>
        <v/>
      </c>
      <c r="E189" s="13" t="str">
        <f>IF(tblTally!S187=0,"",tblTally!S187)</f>
        <v/>
      </c>
      <c r="F189" s="13" t="str">
        <f t="shared" si="25"/>
        <v/>
      </c>
      <c r="G189" s="18" t="str">
        <f>IF(tblTally!E187="","",tblTally!E187/100)</f>
        <v/>
      </c>
      <c r="H189" s="18" t="str">
        <f t="shared" si="26"/>
        <v/>
      </c>
      <c r="I189" s="18" t="e">
        <f>ModelParameters!Intercept+((B189-ModelParameters!MeanFlow)/ModelParameters!SDFlow)*ModelParameters!FlowSlope+((D189-ModelParameters!MeanDiversion)/ModelParameters!SDDiversion)*ModelParameters!DiversionSlope</f>
        <v>#VALUE!</v>
      </c>
      <c r="J189" s="18" t="e">
        <f t="shared" si="27"/>
        <v>#VALUE!</v>
      </c>
      <c r="K189" s="21" t="e">
        <f t="shared" si="14"/>
        <v>#VALUE!</v>
      </c>
      <c r="L189" s="13" t="str">
        <f t="shared" si="15"/>
        <v/>
      </c>
    </row>
    <row r="190" spans="1:12" ht="14.25" x14ac:dyDescent="0.45">
      <c r="A190" s="17" t="str">
        <f>IF(tblTally!B188="","",tblTally!B188)</f>
        <v/>
      </c>
      <c r="B190" s="13" t="str">
        <f>IF(tblTally!B188="","",tblTally!C188+tblTally!D188)</f>
        <v/>
      </c>
      <c r="C190" s="13" t="str">
        <f>IF(tblTally!C188="","",tblTally!C188)</f>
        <v/>
      </c>
      <c r="D190" s="18" t="str">
        <f t="shared" si="24"/>
        <v/>
      </c>
      <c r="E190" s="13" t="str">
        <f>IF(tblTally!S188=0,"",tblTally!S188)</f>
        <v/>
      </c>
      <c r="F190" s="13" t="str">
        <f t="shared" si="25"/>
        <v/>
      </c>
      <c r="G190" s="18" t="str">
        <f>IF(tblTally!E188="","",tblTally!E188/100)</f>
        <v/>
      </c>
      <c r="H190" s="18" t="str">
        <f t="shared" si="26"/>
        <v/>
      </c>
      <c r="I190" s="18" t="e">
        <f>ModelParameters!Intercept+((B190-ModelParameters!MeanFlow)/ModelParameters!SDFlow)*ModelParameters!FlowSlope+((D190-ModelParameters!MeanDiversion)/ModelParameters!SDDiversion)*ModelParameters!DiversionSlope</f>
        <v>#VALUE!</v>
      </c>
      <c r="J190" s="18" t="e">
        <f t="shared" si="27"/>
        <v>#VALUE!</v>
      </c>
      <c r="K190" s="21" t="e">
        <f t="shared" si="14"/>
        <v>#VALUE!</v>
      </c>
      <c r="L190" s="13" t="str">
        <f t="shared" si="15"/>
        <v/>
      </c>
    </row>
    <row r="191" spans="1:12" ht="14.25" x14ac:dyDescent="0.45">
      <c r="A191" s="17" t="str">
        <f>IF(tblTally!B189="","",tblTally!B189)</f>
        <v/>
      </c>
      <c r="B191" s="13" t="str">
        <f>IF(tblTally!B189="","",tblTally!C189+tblTally!D189)</f>
        <v/>
      </c>
      <c r="C191" s="13" t="str">
        <f>IF(tblTally!C189="","",tblTally!C189)</f>
        <v/>
      </c>
      <c r="D191" s="18" t="str">
        <f t="shared" si="24"/>
        <v/>
      </c>
      <c r="E191" s="13" t="str">
        <f>IF(tblTally!S189=0,"",tblTally!S189)</f>
        <v/>
      </c>
      <c r="F191" s="13" t="str">
        <f t="shared" si="25"/>
        <v/>
      </c>
      <c r="G191" s="18" t="str">
        <f>IF(tblTally!E189="","",tblTally!E189/100)</f>
        <v/>
      </c>
      <c r="H191" s="18" t="str">
        <f t="shared" si="26"/>
        <v/>
      </c>
      <c r="I191" s="18" t="e">
        <f>ModelParameters!Intercept+((B191-ModelParameters!MeanFlow)/ModelParameters!SDFlow)*ModelParameters!FlowSlope+((D191-ModelParameters!MeanDiversion)/ModelParameters!SDDiversion)*ModelParameters!DiversionSlope</f>
        <v>#VALUE!</v>
      </c>
      <c r="J191" s="18" t="e">
        <f t="shared" si="27"/>
        <v>#VALUE!</v>
      </c>
      <c r="K191" s="21" t="e">
        <f t="shared" si="14"/>
        <v>#VALUE!</v>
      </c>
      <c r="L191" s="13" t="str">
        <f t="shared" si="15"/>
        <v/>
      </c>
    </row>
    <row r="192" spans="1:12" ht="14.25" x14ac:dyDescent="0.45">
      <c r="A192" s="17" t="str">
        <f>IF(tblTally!B190="","",tblTally!B190)</f>
        <v/>
      </c>
      <c r="B192" s="13" t="str">
        <f>IF(tblTally!B190="","",tblTally!C190+tblTally!D190)</f>
        <v/>
      </c>
      <c r="C192" s="13" t="str">
        <f>IF(tblTally!C190="","",tblTally!C190)</f>
        <v/>
      </c>
      <c r="D192" s="18" t="str">
        <f t="shared" si="24"/>
        <v/>
      </c>
      <c r="E192" s="13" t="str">
        <f>IF(tblTally!S190=0,"",tblTally!S190)</f>
        <v/>
      </c>
      <c r="F192" s="13" t="str">
        <f t="shared" si="25"/>
        <v/>
      </c>
      <c r="G192" s="18" t="str">
        <f>IF(tblTally!E190="","",tblTally!E190/100)</f>
        <v/>
      </c>
      <c r="H192" s="18" t="str">
        <f t="shared" si="26"/>
        <v/>
      </c>
      <c r="I192" s="18" t="e">
        <f>ModelParameters!Intercept+((B192-ModelParameters!MeanFlow)/ModelParameters!SDFlow)*ModelParameters!FlowSlope+((D192-ModelParameters!MeanDiversion)/ModelParameters!SDDiversion)*ModelParameters!DiversionSlope</f>
        <v>#VALUE!</v>
      </c>
      <c r="J192" s="18" t="e">
        <f t="shared" si="27"/>
        <v>#VALUE!</v>
      </c>
      <c r="K192" s="21" t="e">
        <f t="shared" si="14"/>
        <v>#VALUE!</v>
      </c>
      <c r="L192" s="13" t="str">
        <f t="shared" si="15"/>
        <v/>
      </c>
    </row>
    <row r="193" spans="1:12" ht="14.25" x14ac:dyDescent="0.45">
      <c r="A193" s="17" t="str">
        <f>IF(tblTally!B191="","",tblTally!B191)</f>
        <v/>
      </c>
      <c r="B193" s="13" t="str">
        <f>IF(tblTally!B191="","",tblTally!C191+tblTally!D191)</f>
        <v/>
      </c>
      <c r="C193" s="13" t="str">
        <f>IF(tblTally!C191="","",tblTally!C191)</f>
        <v/>
      </c>
      <c r="D193" s="18" t="str">
        <f t="shared" si="24"/>
        <v/>
      </c>
      <c r="E193" s="13" t="str">
        <f>IF(tblTally!S191=0,"",tblTally!S191)</f>
        <v/>
      </c>
      <c r="F193" s="13" t="str">
        <f t="shared" si="25"/>
        <v/>
      </c>
      <c r="G193" s="18" t="str">
        <f>IF(tblTally!E191="","",tblTally!E191/100)</f>
        <v/>
      </c>
      <c r="H193" s="18" t="str">
        <f t="shared" si="26"/>
        <v/>
      </c>
      <c r="I193" s="18" t="e">
        <f>ModelParameters!Intercept+((B193-ModelParameters!MeanFlow)/ModelParameters!SDFlow)*ModelParameters!FlowSlope+((D193-ModelParameters!MeanDiversion)/ModelParameters!SDDiversion)*ModelParameters!DiversionSlope</f>
        <v>#VALUE!</v>
      </c>
      <c r="J193" s="18" t="e">
        <f t="shared" si="27"/>
        <v>#VALUE!</v>
      </c>
      <c r="K193" s="21" t="e">
        <f t="shared" si="14"/>
        <v>#VALUE!</v>
      </c>
      <c r="L193" s="13" t="str">
        <f t="shared" si="15"/>
        <v/>
      </c>
    </row>
    <row r="194" spans="1:12" ht="14.25" x14ac:dyDescent="0.45">
      <c r="A194" s="17" t="str">
        <f>IF(tblTally!B192="","",tblTally!B192)</f>
        <v/>
      </c>
      <c r="B194" s="13" t="str">
        <f>IF(tblTally!B192="","",tblTally!C192+tblTally!D192)</f>
        <v/>
      </c>
      <c r="C194" s="13" t="str">
        <f>IF(tblTally!C192="","",tblTally!C192)</f>
        <v/>
      </c>
      <c r="D194" s="18" t="str">
        <f t="shared" si="24"/>
        <v/>
      </c>
      <c r="E194" s="13" t="str">
        <f>IF(tblTally!S192=0,"",tblTally!S192)</f>
        <v/>
      </c>
      <c r="F194" s="13" t="str">
        <f t="shared" si="25"/>
        <v/>
      </c>
      <c r="G194" s="18" t="str">
        <f>IF(tblTally!E192="","",tblTally!E192/100)</f>
        <v/>
      </c>
      <c r="H194" s="18" t="str">
        <f t="shared" si="26"/>
        <v/>
      </c>
      <c r="I194" s="18" t="e">
        <f>ModelParameters!Intercept+((B194-ModelParameters!MeanFlow)/ModelParameters!SDFlow)*ModelParameters!FlowSlope+((D194-ModelParameters!MeanDiversion)/ModelParameters!SDDiversion)*ModelParameters!DiversionSlope</f>
        <v>#VALUE!</v>
      </c>
      <c r="J194" s="18" t="e">
        <f t="shared" si="27"/>
        <v>#VALUE!</v>
      </c>
      <c r="K194" s="21" t="e">
        <f t="shared" si="14"/>
        <v>#VALUE!</v>
      </c>
      <c r="L194" s="13" t="str">
        <f t="shared" si="15"/>
        <v/>
      </c>
    </row>
    <row r="195" spans="1:12" ht="14.25" x14ac:dyDescent="0.45">
      <c r="A195" s="17" t="str">
        <f>IF(tblTally!B193="","",tblTally!B193)</f>
        <v/>
      </c>
      <c r="B195" s="13" t="str">
        <f>IF(tblTally!B193="","",tblTally!C193+tblTally!D193)</f>
        <v/>
      </c>
      <c r="C195" s="13" t="str">
        <f>IF(tblTally!C193="","",tblTally!C193)</f>
        <v/>
      </c>
      <c r="D195" s="18" t="str">
        <f t="shared" si="24"/>
        <v/>
      </c>
      <c r="E195" s="13" t="str">
        <f>IF(tblTally!S193=0,"",tblTally!S193)</f>
        <v/>
      </c>
      <c r="F195" s="13" t="str">
        <f t="shared" si="25"/>
        <v/>
      </c>
      <c r="G195" s="18" t="str">
        <f>IF(tblTally!E193="","",tblTally!E193/100)</f>
        <v/>
      </c>
      <c r="H195" s="18" t="str">
        <f t="shared" si="26"/>
        <v/>
      </c>
      <c r="I195" s="18" t="e">
        <f>ModelParameters!Intercept+((B195-ModelParameters!MeanFlow)/ModelParameters!SDFlow)*ModelParameters!FlowSlope+((D195-ModelParameters!MeanDiversion)/ModelParameters!SDDiversion)*ModelParameters!DiversionSlope</f>
        <v>#VALUE!</v>
      </c>
      <c r="J195" s="18" t="e">
        <f t="shared" si="27"/>
        <v>#VALUE!</v>
      </c>
      <c r="K195" s="21" t="e">
        <f t="shared" si="14"/>
        <v>#VALUE!</v>
      </c>
      <c r="L195" s="13" t="str">
        <f t="shared" si="15"/>
        <v/>
      </c>
    </row>
    <row r="196" spans="1:12" ht="14.25" x14ac:dyDescent="0.45">
      <c r="A196" s="17" t="str">
        <f>IF(tblTally!B194="","",tblTally!B194)</f>
        <v/>
      </c>
      <c r="B196" s="13" t="str">
        <f>IF(tblTally!B194="","",tblTally!C194+tblTally!D194)</f>
        <v/>
      </c>
      <c r="C196" s="13" t="str">
        <f>IF(tblTally!C194="","",tblTally!C194)</f>
        <v/>
      </c>
      <c r="D196" s="18" t="str">
        <f t="shared" si="24"/>
        <v/>
      </c>
      <c r="E196" s="13" t="str">
        <f>IF(tblTally!S194=0,"",tblTally!S194)</f>
        <v/>
      </c>
      <c r="F196" s="13" t="str">
        <f t="shared" si="25"/>
        <v/>
      </c>
      <c r="G196" s="18" t="str">
        <f>IF(tblTally!E194="","",tblTally!E194/100)</f>
        <v/>
      </c>
      <c r="H196" s="18" t="str">
        <f t="shared" si="26"/>
        <v/>
      </c>
      <c r="I196" s="18" t="e">
        <f>ModelParameters!Intercept+((B196-ModelParameters!MeanFlow)/ModelParameters!SDFlow)*ModelParameters!FlowSlope+((D196-ModelParameters!MeanDiversion)/ModelParameters!SDDiversion)*ModelParameters!DiversionSlope</f>
        <v>#VALUE!</v>
      </c>
      <c r="J196" s="18" t="e">
        <f t="shared" si="27"/>
        <v>#VALUE!</v>
      </c>
      <c r="K196" s="21" t="e">
        <f t="shared" si="14"/>
        <v>#VALUE!</v>
      </c>
      <c r="L196" s="13" t="str">
        <f t="shared" si="15"/>
        <v/>
      </c>
    </row>
    <row r="197" spans="1:12" ht="14.25" x14ac:dyDescent="0.45">
      <c r="A197" s="17" t="str">
        <f>IF(tblTally!B195="","",tblTally!B195)</f>
        <v/>
      </c>
      <c r="B197" s="13" t="str">
        <f>IF(tblTally!B195="","",tblTally!C195+tblTally!D195)</f>
        <v/>
      </c>
      <c r="C197" s="13" t="str">
        <f>IF(tblTally!C195="","",tblTally!C195)</f>
        <v/>
      </c>
      <c r="D197" s="18" t="str">
        <f t="shared" si="24"/>
        <v/>
      </c>
      <c r="E197" s="13" t="str">
        <f>IF(tblTally!S195=0,"",tblTally!S195)</f>
        <v/>
      </c>
      <c r="F197" s="13" t="str">
        <f t="shared" si="25"/>
        <v/>
      </c>
      <c r="G197" s="18" t="str">
        <f>IF(tblTally!E195="","",tblTally!E195/100)</f>
        <v/>
      </c>
      <c r="H197" s="18" t="str">
        <f t="shared" si="26"/>
        <v/>
      </c>
      <c r="I197" s="18" t="e">
        <f>ModelParameters!Intercept+((B197-ModelParameters!MeanFlow)/ModelParameters!SDFlow)*ModelParameters!FlowSlope+((D197-ModelParameters!MeanDiversion)/ModelParameters!SDDiversion)*ModelParameters!DiversionSlope</f>
        <v>#VALUE!</v>
      </c>
      <c r="J197" s="18" t="e">
        <f t="shared" si="27"/>
        <v>#VALUE!</v>
      </c>
      <c r="K197" s="21" t="e">
        <f t="shared" ref="K197:K198" si="28">1/(1+EXP(-(CSurvB011+CSurvB111*(A197 -DATEVALUE("1/1/"&amp;TEXT(A197,"yy"))+1)+CSurvB211*(C197+132))))*SurvHeadgateSuCk</f>
        <v>#VALUE!</v>
      </c>
      <c r="L197" s="13" t="str">
        <f t="shared" ref="L197:L198" si="29">IF(F197="","",ROUND(F197/H197/K197/J197,0))</f>
        <v/>
      </c>
    </row>
    <row r="198" spans="1:12" ht="14.25" x14ac:dyDescent="0.45">
      <c r="A198" s="17" t="str">
        <f>IF(tblTally!B196="","",tblTally!B196)</f>
        <v/>
      </c>
      <c r="B198" s="13" t="str">
        <f>IF(tblTally!B196="","",tblTally!C196+tblTally!D196)</f>
        <v/>
      </c>
      <c r="C198" s="13" t="str">
        <f>IF(tblTally!C196="","",tblTally!C196)</f>
        <v/>
      </c>
      <c r="D198" s="18" t="str">
        <f t="shared" si="24"/>
        <v/>
      </c>
      <c r="E198" s="13" t="str">
        <f>IF(tblTally!S196=0,"",tblTally!S196)</f>
        <v/>
      </c>
      <c r="F198" s="13" t="str">
        <f t="shared" si="25"/>
        <v/>
      </c>
      <c r="G198" s="18" t="str">
        <f>IF(tblTally!E196="","",tblTally!E196/100)</f>
        <v/>
      </c>
      <c r="H198" s="18" t="str">
        <f t="shared" si="26"/>
        <v/>
      </c>
      <c r="I198" s="18" t="e">
        <f>ModelParameters!Intercept+((B198-ModelParameters!MeanFlow)/ModelParameters!SDFlow)*ModelParameters!FlowSlope+((D198-ModelParameters!MeanDiversion)/ModelParameters!SDDiversion)*ModelParameters!DiversionSlope</f>
        <v>#VALUE!</v>
      </c>
      <c r="J198" s="18" t="e">
        <f t="shared" si="27"/>
        <v>#VALUE!</v>
      </c>
      <c r="K198" s="21" t="e">
        <f t="shared" si="28"/>
        <v>#VALUE!</v>
      </c>
      <c r="L198" s="13" t="str">
        <f t="shared" si="29"/>
        <v/>
      </c>
    </row>
    <row r="199" spans="1:12" ht="14.25" x14ac:dyDescent="0.45">
      <c r="A199" s="17"/>
      <c r="B199" s="13"/>
      <c r="C199" s="13"/>
      <c r="D199" s="18"/>
      <c r="E199" s="13"/>
      <c r="F199" s="13"/>
      <c r="G199" s="18"/>
      <c r="H199" s="18"/>
      <c r="I199" s="18"/>
      <c r="J199" s="18"/>
      <c r="K199" s="21"/>
      <c r="L199" s="13"/>
    </row>
    <row r="200" spans="1:12" ht="14.25" x14ac:dyDescent="0.45">
      <c r="A200" s="17"/>
      <c r="B200" s="13"/>
      <c r="C200" s="13"/>
      <c r="D200" s="18"/>
      <c r="E200" s="13"/>
      <c r="F200" s="13"/>
      <c r="G200" s="18"/>
      <c r="H200" s="18"/>
      <c r="I200" s="18"/>
      <c r="J200" s="18"/>
      <c r="K200" s="21"/>
      <c r="L200" s="13"/>
    </row>
    <row r="201" spans="1:12" ht="14.25" x14ac:dyDescent="0.45">
      <c r="A201" s="17"/>
      <c r="B201" s="13"/>
      <c r="C201" s="13"/>
      <c r="D201" s="18"/>
      <c r="E201" s="13"/>
      <c r="F201" s="13"/>
      <c r="G201" s="18"/>
      <c r="H201" s="18"/>
      <c r="I201" s="18"/>
      <c r="J201" s="18"/>
      <c r="K201" s="21"/>
      <c r="L201" s="13"/>
    </row>
    <row r="202" spans="1:12" ht="14.25" x14ac:dyDescent="0.45">
      <c r="A202" s="17"/>
      <c r="B202" s="13"/>
      <c r="C202" s="13"/>
      <c r="D202" s="18"/>
      <c r="E202" s="13"/>
      <c r="F202" s="13"/>
      <c r="G202" s="18"/>
      <c r="H202" s="18"/>
      <c r="I202" s="18"/>
      <c r="J202" s="18"/>
      <c r="K202" s="21"/>
      <c r="L202" s="13"/>
    </row>
    <row r="203" spans="1:12" ht="14.25" x14ac:dyDescent="0.45">
      <c r="A203" s="17"/>
      <c r="B203" s="13"/>
      <c r="C203" s="13"/>
      <c r="D203" s="18"/>
      <c r="E203" s="13"/>
      <c r="F203" s="13"/>
      <c r="G203" s="18"/>
      <c r="H203" s="18"/>
      <c r="I203" s="18"/>
      <c r="J203" s="18"/>
      <c r="K203" s="21"/>
      <c r="L203" s="13"/>
    </row>
    <row r="204" spans="1:12" ht="14.25" x14ac:dyDescent="0.45">
      <c r="A204" s="17"/>
      <c r="B204" s="13"/>
      <c r="C204" s="13"/>
      <c r="D204" s="18"/>
      <c r="E204" s="13"/>
      <c r="F204" s="13"/>
      <c r="G204" s="18"/>
      <c r="H204" s="18"/>
      <c r="I204" s="18"/>
      <c r="J204" s="18"/>
      <c r="K204" s="21"/>
      <c r="L204" s="13"/>
    </row>
    <row r="205" spans="1:12" ht="14.25" x14ac:dyDescent="0.45">
      <c r="A205" s="17"/>
      <c r="B205" s="13"/>
      <c r="C205" s="13"/>
      <c r="D205" s="18"/>
      <c r="E205" s="13"/>
      <c r="F205" s="13"/>
      <c r="G205" s="18"/>
      <c r="H205" s="18"/>
      <c r="I205" s="18"/>
      <c r="J205" s="18"/>
      <c r="K205" s="21"/>
      <c r="L205" s="13"/>
    </row>
    <row r="206" spans="1:12" x14ac:dyDescent="0.35">
      <c r="A206" s="13"/>
      <c r="B206" s="13"/>
      <c r="C206" s="13"/>
      <c r="D206" s="13"/>
      <c r="E206" s="13"/>
      <c r="F206" s="13"/>
      <c r="G206" s="18"/>
      <c r="H206" s="18"/>
      <c r="I206" s="13"/>
      <c r="J206" s="13"/>
      <c r="K206" s="18"/>
      <c r="L206" s="18"/>
    </row>
    <row r="207" spans="1:12" x14ac:dyDescent="0.35">
      <c r="A207" s="13"/>
      <c r="B207" s="13"/>
      <c r="C207" s="13"/>
      <c r="D207" s="13"/>
      <c r="E207" s="13"/>
      <c r="F207" s="13"/>
      <c r="G207" s="18"/>
      <c r="H207" s="18"/>
      <c r="I207" s="13"/>
      <c r="J207" s="13"/>
      <c r="K207" s="18"/>
      <c r="L207" s="18"/>
    </row>
    <row r="208" spans="1:12" x14ac:dyDescent="0.35">
      <c r="A208" s="13"/>
      <c r="B208" s="13"/>
      <c r="C208" s="13"/>
      <c r="D208" s="13"/>
      <c r="E208" s="13"/>
      <c r="F208" s="13"/>
      <c r="G208" s="18"/>
      <c r="H208" s="18"/>
      <c r="I208" s="13"/>
      <c r="J208" s="13"/>
      <c r="K208" s="18"/>
      <c r="L208" s="18"/>
    </row>
    <row r="209" spans="1:12" x14ac:dyDescent="0.35">
      <c r="A209" s="13"/>
      <c r="B209" s="13"/>
      <c r="C209" s="13"/>
      <c r="D209" s="13"/>
      <c r="E209" s="13"/>
      <c r="F209" s="13"/>
      <c r="G209" s="18"/>
      <c r="H209" s="18"/>
      <c r="I209" s="13"/>
      <c r="J209" s="13"/>
      <c r="K209" s="18"/>
      <c r="L209" s="18"/>
    </row>
    <row r="210" spans="1:12" x14ac:dyDescent="0.35">
      <c r="A210" s="13"/>
      <c r="B210" s="13"/>
      <c r="C210" s="13"/>
      <c r="D210" s="13"/>
      <c r="E210" s="13"/>
      <c r="F210" s="13"/>
      <c r="G210" s="18"/>
      <c r="H210" s="18"/>
      <c r="I210" s="13"/>
      <c r="J210" s="13"/>
      <c r="K210" s="18"/>
      <c r="L210" s="18"/>
    </row>
    <row r="211" spans="1:12" x14ac:dyDescent="0.35">
      <c r="A211" s="13"/>
      <c r="B211" s="13"/>
      <c r="C211" s="13"/>
      <c r="D211" s="13"/>
      <c r="E211" s="13"/>
      <c r="F211" s="13"/>
      <c r="G211" s="18"/>
      <c r="H211" s="18"/>
      <c r="I211" s="13"/>
      <c r="J211" s="13"/>
      <c r="K211" s="18"/>
      <c r="L211" s="18"/>
    </row>
    <row r="212" spans="1:12" x14ac:dyDescent="0.35">
      <c r="A212" s="13"/>
      <c r="B212" s="13"/>
      <c r="C212" s="13"/>
      <c r="D212" s="13"/>
      <c r="E212" s="13"/>
      <c r="F212" s="13"/>
      <c r="G212" s="18"/>
      <c r="H212" s="18"/>
      <c r="I212" s="13"/>
      <c r="J212" s="13"/>
      <c r="K212" s="18"/>
      <c r="L212" s="18"/>
    </row>
    <row r="213" spans="1:12" x14ac:dyDescent="0.35">
      <c r="A213" s="13"/>
      <c r="B213" s="13"/>
      <c r="C213" s="13"/>
      <c r="D213" s="13"/>
      <c r="E213" s="13"/>
      <c r="F213" s="13"/>
      <c r="G213" s="18"/>
      <c r="H213" s="18"/>
      <c r="I213" s="13"/>
      <c r="J213" s="13"/>
      <c r="K213" s="18"/>
      <c r="L213" s="18"/>
    </row>
    <row r="214" spans="1:12" x14ac:dyDescent="0.35">
      <c r="A214" s="13"/>
      <c r="B214" s="13"/>
      <c r="C214" s="13"/>
      <c r="D214" s="13"/>
      <c r="E214" s="13"/>
      <c r="F214" s="13"/>
      <c r="G214" s="18"/>
      <c r="H214" s="18"/>
      <c r="I214" s="13"/>
      <c r="J214" s="13"/>
      <c r="K214" s="18"/>
      <c r="L214" s="18"/>
    </row>
    <row r="215" spans="1:12" x14ac:dyDescent="0.35">
      <c r="A215" s="13"/>
      <c r="B215" s="13"/>
      <c r="C215" s="13"/>
      <c r="D215" s="13"/>
      <c r="E215" s="13"/>
      <c r="F215" s="13"/>
      <c r="G215" s="18"/>
      <c r="H215" s="18"/>
      <c r="I215" s="13"/>
      <c r="J215" s="13"/>
      <c r="K215" s="18"/>
      <c r="L215" s="18"/>
    </row>
    <row r="216" spans="1:12" x14ac:dyDescent="0.35">
      <c r="A216" s="13"/>
      <c r="B216" s="13"/>
      <c r="C216" s="13"/>
      <c r="D216" s="13"/>
      <c r="E216" s="13"/>
      <c r="F216" s="13"/>
      <c r="G216" s="18"/>
      <c r="H216" s="18"/>
      <c r="I216" s="13"/>
      <c r="J216" s="13"/>
      <c r="K216" s="18"/>
      <c r="L216" s="18"/>
    </row>
    <row r="217" spans="1:12" x14ac:dyDescent="0.35">
      <c r="A217" s="13"/>
      <c r="B217" s="13"/>
      <c r="C217" s="13"/>
      <c r="D217" s="13"/>
      <c r="E217" s="13"/>
      <c r="F217" s="13"/>
      <c r="G217" s="18"/>
      <c r="H217" s="18"/>
      <c r="I217" s="13"/>
      <c r="J217" s="13"/>
      <c r="K217" s="18"/>
      <c r="L217" s="18"/>
    </row>
    <row r="218" spans="1:12" x14ac:dyDescent="0.35">
      <c r="A218" s="13"/>
      <c r="B218" s="13"/>
      <c r="C218" s="13"/>
      <c r="D218" s="13"/>
      <c r="E218" s="13"/>
      <c r="F218" s="13"/>
      <c r="G218" s="18"/>
      <c r="H218" s="18"/>
      <c r="I218" s="13"/>
      <c r="J218" s="13"/>
      <c r="K218" s="18"/>
      <c r="L218" s="18"/>
    </row>
    <row r="219" spans="1:12" x14ac:dyDescent="0.35">
      <c r="A219" s="13"/>
      <c r="B219" s="13"/>
      <c r="C219" s="13"/>
      <c r="D219" s="13"/>
      <c r="E219" s="13"/>
      <c r="F219" s="13"/>
      <c r="G219" s="18"/>
      <c r="H219" s="18"/>
      <c r="I219" s="13"/>
      <c r="J219" s="13"/>
      <c r="K219" s="18"/>
      <c r="L219" s="18"/>
    </row>
    <row r="220" spans="1:12" x14ac:dyDescent="0.35">
      <c r="A220" s="13"/>
      <c r="B220" s="13"/>
      <c r="C220" s="13"/>
      <c r="D220" s="13"/>
      <c r="E220" s="13"/>
      <c r="F220" s="13"/>
      <c r="G220" s="18"/>
      <c r="H220" s="18"/>
      <c r="I220" s="13"/>
      <c r="J220" s="13"/>
      <c r="K220" s="18"/>
      <c r="L220" s="18"/>
    </row>
    <row r="221" spans="1:12" x14ac:dyDescent="0.35">
      <c r="A221" s="13"/>
      <c r="B221" s="13"/>
      <c r="C221" s="13"/>
      <c r="D221" s="13"/>
      <c r="E221" s="13"/>
      <c r="F221" s="13"/>
      <c r="G221" s="18"/>
      <c r="H221" s="18"/>
      <c r="I221" s="13"/>
      <c r="J221" s="13"/>
      <c r="K221" s="18"/>
      <c r="L221" s="18"/>
    </row>
    <row r="222" spans="1:12" x14ac:dyDescent="0.35">
      <c r="A222" s="13"/>
      <c r="B222" s="13"/>
      <c r="C222" s="13"/>
      <c r="D222" s="13"/>
      <c r="E222" s="13"/>
      <c r="F222" s="13"/>
      <c r="G222" s="18"/>
      <c r="H222" s="18"/>
      <c r="I222" s="13"/>
      <c r="J222" s="13"/>
      <c r="K222" s="18"/>
      <c r="L222" s="18"/>
    </row>
    <row r="223" spans="1:12" x14ac:dyDescent="0.35">
      <c r="A223" s="13"/>
      <c r="B223" s="13"/>
      <c r="C223" s="13"/>
      <c r="D223" s="13"/>
      <c r="E223" s="13"/>
      <c r="F223" s="13"/>
      <c r="G223" s="18"/>
      <c r="H223" s="18"/>
      <c r="I223" s="13"/>
      <c r="J223" s="13"/>
      <c r="K223" s="18"/>
      <c r="L223" s="18"/>
    </row>
    <row r="224" spans="1:12" x14ac:dyDescent="0.35">
      <c r="A224" s="13"/>
      <c r="B224" s="13"/>
      <c r="C224" s="13"/>
      <c r="D224" s="13"/>
      <c r="E224" s="13"/>
      <c r="F224" s="13"/>
      <c r="G224" s="18"/>
      <c r="H224" s="18"/>
      <c r="I224" s="13"/>
      <c r="J224" s="13"/>
      <c r="K224" s="18"/>
      <c r="L224" s="18"/>
    </row>
    <row r="225" spans="7:12" x14ac:dyDescent="0.35">
      <c r="G225" s="6"/>
      <c r="H225" s="6"/>
      <c r="K225" s="6"/>
      <c r="L225" s="6"/>
    </row>
    <row r="226" spans="7:12" x14ac:dyDescent="0.35">
      <c r="G226" s="6"/>
      <c r="H226" s="6"/>
      <c r="K226" s="6"/>
      <c r="L226" s="6"/>
    </row>
    <row r="227" spans="7:12" x14ac:dyDescent="0.35">
      <c r="G227" s="6"/>
      <c r="H227" s="6"/>
      <c r="K227" s="6"/>
      <c r="L227" s="6"/>
    </row>
    <row r="228" spans="7:12" x14ac:dyDescent="0.35">
      <c r="G228" s="6"/>
      <c r="H228" s="6"/>
      <c r="K228" s="6"/>
      <c r="L228" s="6"/>
    </row>
    <row r="229" spans="7:12" x14ac:dyDescent="0.35">
      <c r="G229" s="6"/>
      <c r="H229" s="6"/>
      <c r="K229" s="6"/>
      <c r="L229" s="6"/>
    </row>
    <row r="230" spans="7:12" x14ac:dyDescent="0.35">
      <c r="G230" s="6"/>
      <c r="H230" s="6"/>
      <c r="K230" s="6"/>
      <c r="L230" s="6"/>
    </row>
    <row r="231" spans="7:12" x14ac:dyDescent="0.35">
      <c r="G231" s="6"/>
      <c r="H231" s="6"/>
      <c r="K231" s="6"/>
      <c r="L231" s="6"/>
    </row>
    <row r="232" spans="7:12" x14ac:dyDescent="0.35">
      <c r="G232" s="6"/>
      <c r="H232" s="6"/>
      <c r="K232" s="6"/>
      <c r="L232" s="6"/>
    </row>
    <row r="233" spans="7:12" x14ac:dyDescent="0.35">
      <c r="G233" s="6"/>
      <c r="H233" s="6"/>
      <c r="K233" s="6"/>
      <c r="L233" s="6"/>
    </row>
    <row r="234" spans="7:12" x14ac:dyDescent="0.35">
      <c r="G234" s="6"/>
      <c r="H234" s="6"/>
      <c r="K234" s="6"/>
      <c r="L234" s="6"/>
    </row>
    <row r="235" spans="7:12" x14ac:dyDescent="0.35">
      <c r="G235" s="6"/>
      <c r="H235" s="6"/>
      <c r="K235" s="6"/>
      <c r="L235" s="6"/>
    </row>
    <row r="236" spans="7:12" x14ac:dyDescent="0.35">
      <c r="G236" s="6"/>
      <c r="H236" s="6"/>
      <c r="K236" s="6"/>
      <c r="L236" s="6"/>
    </row>
    <row r="237" spans="7:12" x14ac:dyDescent="0.35">
      <c r="G237" s="6"/>
      <c r="H237" s="6"/>
      <c r="K237" s="6"/>
      <c r="L237" s="6"/>
    </row>
    <row r="238" spans="7:12" x14ac:dyDescent="0.35">
      <c r="G238" s="6"/>
      <c r="H238" s="6"/>
      <c r="K238" s="6"/>
      <c r="L238" s="6"/>
    </row>
    <row r="239" spans="7:12" x14ac:dyDescent="0.35">
      <c r="G239" s="6"/>
      <c r="H239" s="6"/>
      <c r="K239" s="6"/>
      <c r="L239" s="6"/>
    </row>
    <row r="240" spans="7:12" x14ac:dyDescent="0.35">
      <c r="G240" s="6"/>
      <c r="H240" s="6"/>
      <c r="K240" s="6"/>
      <c r="L240" s="6"/>
    </row>
    <row r="241" spans="7:12" x14ac:dyDescent="0.35">
      <c r="G241" s="6"/>
      <c r="H241" s="6"/>
      <c r="K241" s="6"/>
      <c r="L241" s="6"/>
    </row>
    <row r="242" spans="7:12" x14ac:dyDescent="0.35">
      <c r="G242" s="6"/>
      <c r="H242" s="6"/>
      <c r="K242" s="6"/>
      <c r="L242" s="6"/>
    </row>
    <row r="243" spans="7:12" x14ac:dyDescent="0.35">
      <c r="G243" s="6"/>
      <c r="H243" s="6"/>
      <c r="K243" s="6"/>
      <c r="L243" s="6"/>
    </row>
    <row r="244" spans="7:12" x14ac:dyDescent="0.35">
      <c r="G244" s="6"/>
      <c r="H244" s="6"/>
      <c r="K244" s="6"/>
      <c r="L244" s="6"/>
    </row>
    <row r="245" spans="7:12" x14ac:dyDescent="0.35">
      <c r="G245" s="6"/>
      <c r="H245" s="6"/>
      <c r="K245" s="6"/>
      <c r="L245" s="6"/>
    </row>
    <row r="246" spans="7:12" x14ac:dyDescent="0.35">
      <c r="G246" s="6"/>
      <c r="H246" s="6"/>
      <c r="K246" s="6"/>
      <c r="L246" s="6"/>
    </row>
    <row r="247" spans="7:12" x14ac:dyDescent="0.35">
      <c r="G247" s="6"/>
      <c r="H247" s="6"/>
      <c r="K247" s="6"/>
      <c r="L247" s="6"/>
    </row>
    <row r="248" spans="7:12" x14ac:dyDescent="0.35">
      <c r="G248" s="6"/>
      <c r="H248" s="6"/>
      <c r="K248" s="6"/>
      <c r="L248" s="6"/>
    </row>
    <row r="249" spans="7:12" x14ac:dyDescent="0.35">
      <c r="G249" s="6"/>
      <c r="H249" s="6"/>
      <c r="K249" s="6"/>
      <c r="L249" s="6"/>
    </row>
    <row r="250" spans="7:12" x14ac:dyDescent="0.35">
      <c r="G250" s="6"/>
      <c r="H250" s="6"/>
      <c r="K250" s="6"/>
      <c r="L250" s="6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4CCE-BD55-4AF5-A7E2-6F2AADB18520}">
  <dimension ref="A1:J2"/>
  <sheetViews>
    <sheetView workbookViewId="0"/>
  </sheetViews>
  <sheetFormatPr defaultRowHeight="14.25" x14ac:dyDescent="0.45"/>
  <cols>
    <col min="1" max="1" width="11.53125" bestFit="1" customWidth="1"/>
    <col min="2" max="2" width="11.19921875" bestFit="1" customWidth="1"/>
    <col min="3" max="3" width="13.1328125" bestFit="1" customWidth="1"/>
    <col min="4" max="4" width="13.265625" bestFit="1" customWidth="1"/>
    <col min="5" max="5" width="13.73046875" bestFit="1" customWidth="1"/>
    <col min="6" max="6" width="12" bestFit="1" customWidth="1"/>
    <col min="7" max="7" width="8.796875" bestFit="1" customWidth="1"/>
    <col min="8" max="8" width="6.06640625" bestFit="1" customWidth="1"/>
    <col min="9" max="9" width="11.265625" bestFit="1" customWidth="1"/>
    <col min="10" max="10" width="9.9296875" bestFit="1" customWidth="1"/>
  </cols>
  <sheetData>
    <row r="1" spans="1:10" x14ac:dyDescent="0.45">
      <c r="A1" t="s">
        <v>21</v>
      </c>
      <c r="B1" t="s">
        <v>22</v>
      </c>
      <c r="C1" t="s">
        <v>66</v>
      </c>
      <c r="D1" t="s">
        <v>67</v>
      </c>
      <c r="E1" t="s">
        <v>68</v>
      </c>
      <c r="F1" t="s">
        <v>69</v>
      </c>
      <c r="G1" t="s">
        <v>70</v>
      </c>
      <c r="H1" t="s">
        <v>71</v>
      </c>
      <c r="I1" t="s">
        <v>72</v>
      </c>
      <c r="J1" t="s">
        <v>0</v>
      </c>
    </row>
    <row r="2" spans="1:10" x14ac:dyDescent="0.45">
      <c r="B2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FB134-764E-4B6E-AAC4-A8DC0886451A}">
  <dimension ref="A1:T43"/>
  <sheetViews>
    <sheetView zoomScale="85" zoomScaleNormal="85" workbookViewId="0"/>
  </sheetViews>
  <sheetFormatPr defaultRowHeight="14.25" x14ac:dyDescent="0.45"/>
  <cols>
    <col min="1" max="1" width="12.3984375" customWidth="1"/>
    <col min="2" max="2" width="13.19921875" bestFit="1" customWidth="1"/>
    <col min="3" max="3" width="11.19921875" bestFit="1" customWidth="1"/>
    <col min="4" max="4" width="12.1328125" bestFit="1" customWidth="1"/>
    <col min="5" max="5" width="10.9296875" bestFit="1" customWidth="1"/>
    <col min="6" max="6" width="18.33203125" bestFit="1" customWidth="1"/>
    <col min="7" max="7" width="21.33203125" bestFit="1" customWidth="1"/>
    <col min="8" max="8" width="18.3984375" bestFit="1" customWidth="1"/>
    <col min="9" max="9" width="8.33203125" bestFit="1" customWidth="1"/>
    <col min="10" max="10" width="15.46484375" bestFit="1" customWidth="1"/>
    <col min="11" max="20" width="10.19921875" bestFit="1" customWidth="1"/>
  </cols>
  <sheetData>
    <row r="1" spans="1:10" x14ac:dyDescent="0.45">
      <c r="A1" t="s">
        <v>127</v>
      </c>
      <c r="B1" t="s">
        <v>128</v>
      </c>
      <c r="C1" t="s">
        <v>129</v>
      </c>
      <c r="D1" t="s">
        <v>130</v>
      </c>
      <c r="E1" t="s">
        <v>131</v>
      </c>
      <c r="F1" t="s">
        <v>132</v>
      </c>
      <c r="G1" t="s">
        <v>133</v>
      </c>
      <c r="H1" t="s">
        <v>134</v>
      </c>
      <c r="I1" t="s">
        <v>135</v>
      </c>
      <c r="J1" t="s">
        <v>136</v>
      </c>
    </row>
    <row r="2" spans="1:10" x14ac:dyDescent="0.45">
      <c r="A2" t="s">
        <v>297</v>
      </c>
      <c r="B2" t="s">
        <v>137</v>
      </c>
      <c r="C2" t="s">
        <v>298</v>
      </c>
      <c r="E2" t="s">
        <v>200</v>
      </c>
      <c r="H2">
        <v>33574</v>
      </c>
      <c r="J2">
        <v>2999</v>
      </c>
    </row>
    <row r="3" spans="1:10" x14ac:dyDescent="0.45">
      <c r="A3" t="s">
        <v>299</v>
      </c>
      <c r="B3" t="s">
        <v>137</v>
      </c>
      <c r="C3" t="s">
        <v>300</v>
      </c>
      <c r="E3" t="s">
        <v>200</v>
      </c>
      <c r="H3">
        <v>33944</v>
      </c>
      <c r="J3">
        <v>2998</v>
      </c>
    </row>
    <row r="4" spans="1:10" x14ac:dyDescent="0.45">
      <c r="A4" t="s">
        <v>119</v>
      </c>
      <c r="B4" t="s">
        <v>137</v>
      </c>
      <c r="C4" t="s">
        <v>301</v>
      </c>
      <c r="E4" t="s">
        <v>200</v>
      </c>
      <c r="H4">
        <v>31195</v>
      </c>
      <c r="J4">
        <v>3000</v>
      </c>
    </row>
    <row r="5" spans="1:10" x14ac:dyDescent="0.45">
      <c r="A5" t="s">
        <v>120</v>
      </c>
      <c r="B5" t="s">
        <v>137</v>
      </c>
      <c r="C5" t="s">
        <v>302</v>
      </c>
      <c r="E5" t="s">
        <v>200</v>
      </c>
      <c r="H5">
        <v>29863</v>
      </c>
      <c r="J5">
        <v>2999</v>
      </c>
    </row>
    <row r="6" spans="1:10" x14ac:dyDescent="0.45">
      <c r="A6" t="s">
        <v>121</v>
      </c>
      <c r="B6" t="s">
        <v>137</v>
      </c>
      <c r="C6" t="s">
        <v>80</v>
      </c>
      <c r="E6" t="s">
        <v>200</v>
      </c>
      <c r="H6">
        <v>28579</v>
      </c>
      <c r="J6">
        <v>3000</v>
      </c>
    </row>
    <row r="7" spans="1:10" x14ac:dyDescent="0.45">
      <c r="A7" t="s">
        <v>303</v>
      </c>
      <c r="B7" t="s">
        <v>137</v>
      </c>
      <c r="C7" t="s">
        <v>81</v>
      </c>
      <c r="E7" t="s">
        <v>200</v>
      </c>
      <c r="H7">
        <v>29003</v>
      </c>
      <c r="J7">
        <v>3000</v>
      </c>
    </row>
    <row r="8" spans="1:10" x14ac:dyDescent="0.45">
      <c r="A8" t="s">
        <v>304</v>
      </c>
      <c r="B8" t="s">
        <v>137</v>
      </c>
      <c r="C8" t="s">
        <v>305</v>
      </c>
      <c r="E8" t="s">
        <v>200</v>
      </c>
      <c r="H8">
        <v>32227</v>
      </c>
      <c r="J8">
        <v>3001</v>
      </c>
    </row>
    <row r="9" spans="1:10" x14ac:dyDescent="0.45">
      <c r="A9" t="s">
        <v>306</v>
      </c>
      <c r="B9" t="s">
        <v>137</v>
      </c>
      <c r="C9" t="s">
        <v>307</v>
      </c>
      <c r="E9" t="s">
        <v>200</v>
      </c>
      <c r="H9">
        <v>33042</v>
      </c>
      <c r="J9">
        <v>2999</v>
      </c>
    </row>
    <row r="10" spans="1:10" x14ac:dyDescent="0.45">
      <c r="A10" t="s">
        <v>308</v>
      </c>
      <c r="B10" t="s">
        <v>137</v>
      </c>
      <c r="C10" t="s">
        <v>82</v>
      </c>
      <c r="E10" t="s">
        <v>200</v>
      </c>
      <c r="H10">
        <v>30835</v>
      </c>
      <c r="J10">
        <v>3000</v>
      </c>
    </row>
    <row r="11" spans="1:10" x14ac:dyDescent="0.45">
      <c r="A11" t="s">
        <v>309</v>
      </c>
      <c r="B11" t="s">
        <v>137</v>
      </c>
      <c r="C11" t="s">
        <v>83</v>
      </c>
      <c r="E11" t="s">
        <v>200</v>
      </c>
      <c r="H11">
        <v>30260</v>
      </c>
      <c r="J11">
        <v>3000</v>
      </c>
    </row>
    <row r="12" spans="1:10" x14ac:dyDescent="0.45">
      <c r="A12" t="s">
        <v>122</v>
      </c>
      <c r="B12" t="s">
        <v>137</v>
      </c>
      <c r="C12" t="s">
        <v>310</v>
      </c>
      <c r="E12" t="s">
        <v>200</v>
      </c>
      <c r="H12">
        <v>29890</v>
      </c>
      <c r="J12">
        <v>3000</v>
      </c>
    </row>
    <row r="13" spans="1:10" x14ac:dyDescent="0.45">
      <c r="A13" t="s">
        <v>311</v>
      </c>
      <c r="B13" t="s">
        <v>137</v>
      </c>
      <c r="C13" t="s">
        <v>312</v>
      </c>
      <c r="E13" t="s">
        <v>200</v>
      </c>
      <c r="H13">
        <v>27320</v>
      </c>
      <c r="J13">
        <v>3000</v>
      </c>
    </row>
    <row r="14" spans="1:10" x14ac:dyDescent="0.45">
      <c r="A14" t="s">
        <v>313</v>
      </c>
      <c r="B14" t="s">
        <v>138</v>
      </c>
      <c r="C14" t="s">
        <v>314</v>
      </c>
      <c r="E14" t="s">
        <v>200</v>
      </c>
      <c r="H14">
        <v>29432</v>
      </c>
      <c r="J14">
        <v>3000</v>
      </c>
    </row>
    <row r="15" spans="1:10" x14ac:dyDescent="0.45">
      <c r="A15" t="s">
        <v>293</v>
      </c>
      <c r="C15" t="s">
        <v>315</v>
      </c>
      <c r="E15" t="s">
        <v>201</v>
      </c>
      <c r="H15">
        <v>4000</v>
      </c>
      <c r="J15">
        <v>1500</v>
      </c>
    </row>
    <row r="16" spans="1:10" x14ac:dyDescent="0.45">
      <c r="A16" t="s">
        <v>294</v>
      </c>
      <c r="C16" t="s">
        <v>315</v>
      </c>
      <c r="E16" t="s">
        <v>201</v>
      </c>
      <c r="H16">
        <v>4000</v>
      </c>
      <c r="J16">
        <v>1500</v>
      </c>
    </row>
    <row r="17" spans="1:17" x14ac:dyDescent="0.45">
      <c r="A17" t="s">
        <v>295</v>
      </c>
      <c r="C17" t="s">
        <v>315</v>
      </c>
      <c r="E17" t="s">
        <v>201</v>
      </c>
      <c r="H17">
        <v>4000</v>
      </c>
      <c r="J17">
        <v>1500</v>
      </c>
    </row>
    <row r="18" spans="1:17" x14ac:dyDescent="0.45">
      <c r="A18" t="s">
        <v>296</v>
      </c>
      <c r="C18" t="s">
        <v>315</v>
      </c>
      <c r="E18" t="s">
        <v>201</v>
      </c>
      <c r="H18">
        <v>4000</v>
      </c>
      <c r="J18">
        <v>1498</v>
      </c>
    </row>
    <row r="20" spans="1:17" x14ac:dyDescent="0.45">
      <c r="H20">
        <f>SUM(tblCleElumTreatments[NumberInRaceway])</f>
        <v>415164</v>
      </c>
      <c r="J20">
        <f>SUM(tblCleElumTreatments[NumberTagged])</f>
        <v>44994</v>
      </c>
    </row>
    <row r="22" spans="1:17" ht="14.65" thickBot="1" x14ac:dyDescent="0.5"/>
    <row r="23" spans="1:17" ht="14.65" thickBot="1" x14ac:dyDescent="0.5">
      <c r="A23" s="46" t="s">
        <v>144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8"/>
    </row>
    <row r="24" spans="1:17" x14ac:dyDescent="0.45">
      <c r="A24" s="36" t="str">
        <f>A2</f>
        <v>CLE01</v>
      </c>
      <c r="B24" s="28" t="str">
        <f>A3</f>
        <v>CLE02</v>
      </c>
      <c r="C24" s="28" t="str">
        <f>A4</f>
        <v>CLE03</v>
      </c>
      <c r="D24" s="28" t="str">
        <f>A5</f>
        <v>CLE04</v>
      </c>
      <c r="E24" s="28" t="str">
        <f>A6</f>
        <v>CLE05</v>
      </c>
      <c r="F24" s="28" t="str">
        <f>A7</f>
        <v>CLE06</v>
      </c>
      <c r="G24" s="28" t="str">
        <f>A8</f>
        <v>CLE07</v>
      </c>
      <c r="H24" s="28" t="str">
        <f>A9</f>
        <v>CLE08</v>
      </c>
      <c r="I24" s="40" t="str">
        <f>A10</f>
        <v>CLE09</v>
      </c>
      <c r="J24" s="40" t="str">
        <f>A11</f>
        <v>CLE10</v>
      </c>
      <c r="K24" s="40" t="str">
        <f>A12</f>
        <v>CLE11</v>
      </c>
      <c r="L24" s="40" t="str">
        <f>A13</f>
        <v>CLE12</v>
      </c>
      <c r="M24" s="40" t="str">
        <f>A14</f>
        <v>CLE13</v>
      </c>
      <c r="N24" s="40" t="str">
        <f>A15</f>
        <v>CLE19A</v>
      </c>
      <c r="O24" s="40" t="str">
        <f>A16</f>
        <v>CLE19D</v>
      </c>
      <c r="P24" s="40" t="str">
        <f>A17</f>
        <v>CLE20A</v>
      </c>
      <c r="Q24" s="41" t="str">
        <f>A18</f>
        <v>CLE20D</v>
      </c>
    </row>
    <row r="25" spans="1:17" ht="14.65" thickBot="1" x14ac:dyDescent="0.5">
      <c r="A25" s="37">
        <f>$J2/$H2</f>
        <v>8.9325072973133968E-2</v>
      </c>
      <c r="B25" s="38">
        <f>$J3/$H3</f>
        <v>8.832194202215414E-2</v>
      </c>
      <c r="C25" s="38">
        <f>$J4/$H4</f>
        <v>9.6169257893893245E-2</v>
      </c>
      <c r="D25" s="38">
        <f>$J5/$H5</f>
        <v>0.10042527542443827</v>
      </c>
      <c r="E25" s="38">
        <f>$J6/$H6</f>
        <v>0.10497218237167151</v>
      </c>
      <c r="F25" s="38">
        <f>$J7/$H7</f>
        <v>0.10343757542323208</v>
      </c>
      <c r="G25" s="38">
        <f>$J8/$H8</f>
        <v>9.3120675210227447E-2</v>
      </c>
      <c r="H25" s="38">
        <f>$J9/$H9</f>
        <v>9.0763270988438963E-2</v>
      </c>
      <c r="I25" s="38">
        <f>$J10/$H10</f>
        <v>9.7292038268201722E-2</v>
      </c>
      <c r="J25" s="38">
        <f>$J11/$H11</f>
        <v>9.9140779907468599E-2</v>
      </c>
      <c r="K25" s="38">
        <f>$J12/$H12</f>
        <v>0.10036801605888257</v>
      </c>
      <c r="L25" s="38">
        <f>$J13/$H13</f>
        <v>0.10980966325036604</v>
      </c>
      <c r="M25" s="38">
        <f>$J14/$H14</f>
        <v>0.10192987224789345</v>
      </c>
      <c r="N25" s="38">
        <f>$J15/$H15</f>
        <v>0.375</v>
      </c>
      <c r="O25" s="38">
        <f>$J16/$H16</f>
        <v>0.375</v>
      </c>
      <c r="P25" s="38">
        <f>$J17/$H17</f>
        <v>0.375</v>
      </c>
      <c r="Q25" s="39">
        <f>$J18/$H18</f>
        <v>0.3745</v>
      </c>
    </row>
    <row r="28" spans="1:17" x14ac:dyDescent="0.45">
      <c r="A28" s="34" t="s">
        <v>316</v>
      </c>
      <c r="B28" s="35"/>
      <c r="C28" s="35"/>
      <c r="D28" s="35"/>
      <c r="E28" s="35"/>
    </row>
    <row r="29" spans="1:17" x14ac:dyDescent="0.45">
      <c r="A29" s="34" t="s">
        <v>317</v>
      </c>
      <c r="B29" s="35"/>
      <c r="C29" s="35"/>
      <c r="D29" s="35"/>
      <c r="E29" s="35"/>
    </row>
    <row r="31" spans="1:17" x14ac:dyDescent="0.45">
      <c r="B31" t="s">
        <v>297</v>
      </c>
      <c r="C31" t="s">
        <v>298</v>
      </c>
      <c r="D31" t="str">
        <f>B31&amp;"/"&amp;C31</f>
        <v>CLE01/ESJ01</v>
      </c>
    </row>
    <row r="32" spans="1:17" x14ac:dyDescent="0.45">
      <c r="B32" t="s">
        <v>299</v>
      </c>
      <c r="C32" t="s">
        <v>300</v>
      </c>
      <c r="D32" t="str">
        <f t="shared" ref="D32:D42" si="0">B32&amp;"/"&amp;C32</f>
        <v>CLE02/ESJ02</v>
      </c>
    </row>
    <row r="33" spans="2:20" x14ac:dyDescent="0.45">
      <c r="B33" t="s">
        <v>119</v>
      </c>
      <c r="C33" t="s">
        <v>301</v>
      </c>
      <c r="D33" t="str">
        <f t="shared" si="0"/>
        <v>CLE03/ESJ03</v>
      </c>
    </row>
    <row r="34" spans="2:20" x14ac:dyDescent="0.45">
      <c r="B34" t="s">
        <v>120</v>
      </c>
      <c r="C34" t="s">
        <v>302</v>
      </c>
      <c r="D34" t="str">
        <f t="shared" si="0"/>
        <v>CLE04/ESJ04</v>
      </c>
    </row>
    <row r="35" spans="2:20" x14ac:dyDescent="0.45">
      <c r="B35" t="s">
        <v>121</v>
      </c>
      <c r="C35" t="s">
        <v>80</v>
      </c>
      <c r="D35" t="str">
        <f t="shared" si="0"/>
        <v>CLE05/CFJ01</v>
      </c>
    </row>
    <row r="36" spans="2:20" x14ac:dyDescent="0.45">
      <c r="B36" t="s">
        <v>303</v>
      </c>
      <c r="C36" t="s">
        <v>81</v>
      </c>
      <c r="D36" t="str">
        <f t="shared" si="0"/>
        <v>CLE06/CFJ02</v>
      </c>
      <c r="G36" s="25"/>
    </row>
    <row r="37" spans="2:20" x14ac:dyDescent="0.45">
      <c r="B37" t="s">
        <v>304</v>
      </c>
      <c r="C37" t="s">
        <v>305</v>
      </c>
      <c r="D37" t="str">
        <f t="shared" si="0"/>
        <v>CLE07/ESJ05</v>
      </c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2:20" x14ac:dyDescent="0.45">
      <c r="B38" t="s">
        <v>306</v>
      </c>
      <c r="C38" t="s">
        <v>307</v>
      </c>
      <c r="D38" t="str">
        <f t="shared" si="0"/>
        <v>CLE08/ESJ06</v>
      </c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2:20" x14ac:dyDescent="0.45">
      <c r="B39" t="s">
        <v>308</v>
      </c>
      <c r="C39" t="s">
        <v>82</v>
      </c>
      <c r="D39" t="str">
        <f t="shared" si="0"/>
        <v>CLE09/CFJ03</v>
      </c>
    </row>
    <row r="40" spans="2:20" x14ac:dyDescent="0.45">
      <c r="B40" t="s">
        <v>309</v>
      </c>
      <c r="C40" t="s">
        <v>83</v>
      </c>
      <c r="D40" t="str">
        <f t="shared" si="0"/>
        <v>CLE10/CFJ04</v>
      </c>
    </row>
    <row r="41" spans="2:20" x14ac:dyDescent="0.45">
      <c r="B41" t="s">
        <v>122</v>
      </c>
      <c r="C41" t="s">
        <v>310</v>
      </c>
      <c r="D41" t="str">
        <f t="shared" si="0"/>
        <v>CLE11/JCJ01</v>
      </c>
    </row>
    <row r="42" spans="2:20" x14ac:dyDescent="0.45">
      <c r="B42" t="s">
        <v>311</v>
      </c>
      <c r="C42" t="s">
        <v>312</v>
      </c>
      <c r="D42" t="str">
        <f t="shared" si="0"/>
        <v>CLE12/JCJ02</v>
      </c>
    </row>
    <row r="43" spans="2:20" x14ac:dyDescent="0.45">
      <c r="B43" t="s">
        <v>313</v>
      </c>
      <c r="C43" t="s">
        <v>314</v>
      </c>
      <c r="D43" t="str">
        <f>B43&amp;"/"&amp;C43</f>
        <v>CLE13/CFJ05</v>
      </c>
    </row>
  </sheetData>
  <mergeCells count="1">
    <mergeCell ref="A23:Q23"/>
  </mergeCells>
  <phoneticPr fontId="7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740E-39D3-42C3-AD41-682AA9CB4D90}">
  <dimension ref="A1:H2"/>
  <sheetViews>
    <sheetView workbookViewId="0"/>
  </sheetViews>
  <sheetFormatPr defaultRowHeight="14.25" x14ac:dyDescent="0.45"/>
  <cols>
    <col min="1" max="1" width="6.73046875" bestFit="1" customWidth="1"/>
    <col min="2" max="2" width="9" bestFit="1" customWidth="1"/>
    <col min="3" max="3" width="13.73046875" bestFit="1" customWidth="1"/>
    <col min="4" max="4" width="13.265625" bestFit="1" customWidth="1"/>
    <col min="5" max="5" width="12.46484375" bestFit="1" customWidth="1"/>
    <col min="6" max="6" width="8.796875" bestFit="1" customWidth="1"/>
    <col min="7" max="7" width="6.06640625" bestFit="1" customWidth="1"/>
    <col min="8" max="8" width="11.73046875" bestFit="1" customWidth="1"/>
  </cols>
  <sheetData>
    <row r="1" spans="1:8" x14ac:dyDescent="0.45">
      <c r="A1" t="s">
        <v>73</v>
      </c>
      <c r="B1" t="s">
        <v>74</v>
      </c>
      <c r="C1" t="s">
        <v>75</v>
      </c>
      <c r="D1" t="s">
        <v>76</v>
      </c>
      <c r="E1" t="s">
        <v>77</v>
      </c>
      <c r="F1" t="s">
        <v>70</v>
      </c>
      <c r="G1" t="s">
        <v>71</v>
      </c>
      <c r="H1" t="s">
        <v>78</v>
      </c>
    </row>
    <row r="2" spans="1:8" x14ac:dyDescent="0.45">
      <c r="A2" s="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6398-1831-48DF-AEE3-A3D0900EC220}">
  <dimension ref="A2:E71"/>
  <sheetViews>
    <sheetView zoomScale="90" zoomScaleNormal="90" workbookViewId="0"/>
  </sheetViews>
  <sheetFormatPr defaultRowHeight="14.25" x14ac:dyDescent="0.45"/>
  <cols>
    <col min="1" max="1" width="26.6640625" customWidth="1"/>
    <col min="2" max="2" width="11.59765625" customWidth="1"/>
    <col min="3" max="3" width="2.796875" customWidth="1"/>
    <col min="4" max="4" width="12.59765625" bestFit="1" customWidth="1"/>
  </cols>
  <sheetData>
    <row r="2" spans="1:4" x14ac:dyDescent="0.45">
      <c r="A2" t="s">
        <v>93</v>
      </c>
    </row>
    <row r="3" spans="1:4" x14ac:dyDescent="0.45">
      <c r="A3" t="s">
        <v>94</v>
      </c>
    </row>
    <row r="4" spans="1:4" x14ac:dyDescent="0.45">
      <c r="A4" t="s">
        <v>95</v>
      </c>
    </row>
    <row r="5" spans="1:4" x14ac:dyDescent="0.45">
      <c r="A5" t="s">
        <v>96</v>
      </c>
    </row>
    <row r="6" spans="1:4" x14ac:dyDescent="0.45">
      <c r="A6" t="s">
        <v>97</v>
      </c>
    </row>
    <row r="8" spans="1:4" ht="14.65" thickBot="1" x14ac:dyDescent="0.5">
      <c r="A8" s="7" t="s">
        <v>98</v>
      </c>
      <c r="B8" s="8"/>
    </row>
    <row r="9" spans="1:4" ht="14.65" thickTop="1" x14ac:dyDescent="0.45">
      <c r="A9" s="9" t="s">
        <v>99</v>
      </c>
      <c r="B9" s="10">
        <v>-2.315E-2</v>
      </c>
      <c r="D9" t="s">
        <v>99</v>
      </c>
    </row>
    <row r="10" spans="1:4" x14ac:dyDescent="0.45">
      <c r="A10" s="9" t="s">
        <v>100</v>
      </c>
      <c r="B10" s="10">
        <v>-0.79620999999999997</v>
      </c>
      <c r="D10" t="s">
        <v>109</v>
      </c>
    </row>
    <row r="11" spans="1:4" x14ac:dyDescent="0.45">
      <c r="A11" s="9" t="s">
        <v>101</v>
      </c>
      <c r="B11" s="10">
        <v>-0.54674</v>
      </c>
      <c r="D11" t="s">
        <v>116</v>
      </c>
    </row>
    <row r="12" spans="1:4" x14ac:dyDescent="0.45">
      <c r="A12" s="9" t="s">
        <v>102</v>
      </c>
      <c r="B12" s="10">
        <v>-0.52475000000000005</v>
      </c>
      <c r="D12" t="s">
        <v>111</v>
      </c>
    </row>
    <row r="13" spans="1:4" x14ac:dyDescent="0.45">
      <c r="A13" s="11" t="s">
        <v>103</v>
      </c>
      <c r="B13" s="12">
        <v>0.89688999999999997</v>
      </c>
      <c r="D13" t="s">
        <v>110</v>
      </c>
    </row>
    <row r="16" spans="1:4" ht="14.65" thickBot="1" x14ac:dyDescent="0.5">
      <c r="A16" s="7" t="s">
        <v>104</v>
      </c>
      <c r="B16" s="8"/>
    </row>
    <row r="17" spans="1:4" ht="14.65" thickTop="1" x14ac:dyDescent="0.45">
      <c r="A17" s="9" t="s">
        <v>105</v>
      </c>
      <c r="B17" s="10">
        <v>4761.5079999999998</v>
      </c>
      <c r="D17" t="s">
        <v>113</v>
      </c>
    </row>
    <row r="18" spans="1:4" x14ac:dyDescent="0.45">
      <c r="A18" s="9" t="s">
        <v>106</v>
      </c>
      <c r="B18" s="10">
        <v>2157.6469999999999</v>
      </c>
      <c r="D18" t="s">
        <v>115</v>
      </c>
    </row>
    <row r="19" spans="1:4" x14ac:dyDescent="0.45">
      <c r="A19" s="9" t="s">
        <v>107</v>
      </c>
      <c r="B19" s="10">
        <v>0.31446200000000002</v>
      </c>
      <c r="D19" t="s">
        <v>112</v>
      </c>
    </row>
    <row r="20" spans="1:4" x14ac:dyDescent="0.45">
      <c r="A20" s="11" t="s">
        <v>108</v>
      </c>
      <c r="B20" s="12">
        <v>0.1115569</v>
      </c>
      <c r="D20" t="s">
        <v>114</v>
      </c>
    </row>
    <row r="22" spans="1:4" x14ac:dyDescent="0.45">
      <c r="A22" s="23" t="s">
        <v>195</v>
      </c>
      <c r="B22" s="2"/>
    </row>
    <row r="24" spans="1:4" x14ac:dyDescent="0.45">
      <c r="A24" t="s">
        <v>178</v>
      </c>
    </row>
    <row r="25" spans="1:4" x14ac:dyDescent="0.45">
      <c r="A25" s="19" t="s">
        <v>145</v>
      </c>
      <c r="B25" s="20">
        <v>36586</v>
      </c>
    </row>
    <row r="26" spans="1:4" x14ac:dyDescent="0.45">
      <c r="A26" s="19" t="s">
        <v>146</v>
      </c>
      <c r="B26" s="20">
        <v>36707</v>
      </c>
    </row>
    <row r="27" spans="1:4" x14ac:dyDescent="0.45">
      <c r="A27" s="19" t="s">
        <v>147</v>
      </c>
      <c r="B27" s="19">
        <v>-5.3051500000000003</v>
      </c>
    </row>
    <row r="28" spans="1:4" x14ac:dyDescent="0.45">
      <c r="A28" s="19" t="s">
        <v>148</v>
      </c>
      <c r="B28" s="19">
        <v>11.688499999999999</v>
      </c>
    </row>
    <row r="29" spans="1:4" x14ac:dyDescent="0.45">
      <c r="A29" s="19" t="s">
        <v>149</v>
      </c>
      <c r="B29" s="19">
        <v>0</v>
      </c>
    </row>
    <row r="30" spans="1:4" x14ac:dyDescent="0.45">
      <c r="A30" s="19" t="s">
        <v>150</v>
      </c>
      <c r="B30" s="19">
        <v>0</v>
      </c>
    </row>
    <row r="31" spans="1:4" x14ac:dyDescent="0.45">
      <c r="A31" s="19" t="s">
        <v>151</v>
      </c>
      <c r="B31" s="19">
        <v>0</v>
      </c>
    </row>
    <row r="32" spans="1:4" x14ac:dyDescent="0.45">
      <c r="A32" s="19" t="s">
        <v>152</v>
      </c>
      <c r="B32" s="19">
        <v>0</v>
      </c>
    </row>
    <row r="33" spans="1:4" x14ac:dyDescent="0.45">
      <c r="A33" t="s">
        <v>153</v>
      </c>
      <c r="B33">
        <v>1.9922</v>
      </c>
      <c r="D33" t="s">
        <v>182</v>
      </c>
    </row>
    <row r="34" spans="1:4" x14ac:dyDescent="0.45">
      <c r="A34" t="s">
        <v>154</v>
      </c>
      <c r="B34">
        <v>-1.043E-2</v>
      </c>
    </row>
    <row r="35" spans="1:4" x14ac:dyDescent="0.45">
      <c r="A35" t="s">
        <v>155</v>
      </c>
      <c r="B35">
        <v>7.2550000000000002E-4</v>
      </c>
    </row>
    <row r="36" spans="1:4" x14ac:dyDescent="0.45">
      <c r="A36" s="19" t="s">
        <v>156</v>
      </c>
      <c r="B36" s="19">
        <v>-5.3051500000000003</v>
      </c>
    </row>
    <row r="37" spans="1:4" x14ac:dyDescent="0.45">
      <c r="A37" s="19" t="s">
        <v>157</v>
      </c>
      <c r="B37" s="19">
        <v>11.688499999999999</v>
      </c>
    </row>
    <row r="38" spans="1:4" x14ac:dyDescent="0.45">
      <c r="A38" s="19" t="s">
        <v>158</v>
      </c>
      <c r="B38" s="19">
        <v>0</v>
      </c>
    </row>
    <row r="39" spans="1:4" x14ac:dyDescent="0.45">
      <c r="A39" s="19" t="s">
        <v>159</v>
      </c>
      <c r="B39" s="19">
        <v>0</v>
      </c>
    </row>
    <row r="40" spans="1:4" x14ac:dyDescent="0.45">
      <c r="A40" s="19" t="s">
        <v>160</v>
      </c>
      <c r="B40" s="19">
        <v>0</v>
      </c>
    </row>
    <row r="41" spans="1:4" x14ac:dyDescent="0.45">
      <c r="A41" s="19" t="s">
        <v>161</v>
      </c>
      <c r="B41" s="19">
        <v>0</v>
      </c>
    </row>
    <row r="42" spans="1:4" x14ac:dyDescent="0.45">
      <c r="A42" s="19" t="s">
        <v>162</v>
      </c>
      <c r="B42" s="19">
        <v>1.9922</v>
      </c>
    </row>
    <row r="43" spans="1:4" x14ac:dyDescent="0.45">
      <c r="A43" s="19" t="s">
        <v>163</v>
      </c>
      <c r="B43" s="19">
        <v>-1.043E-2</v>
      </c>
    </row>
    <row r="44" spans="1:4" x14ac:dyDescent="0.45">
      <c r="A44" s="19" t="s">
        <v>164</v>
      </c>
      <c r="B44" s="19">
        <v>7.2550000000000002E-4</v>
      </c>
    </row>
    <row r="45" spans="1:4" x14ac:dyDescent="0.45">
      <c r="A45" s="19" t="s">
        <v>165</v>
      </c>
      <c r="B45" s="19">
        <v>-4.6085200000000004</v>
      </c>
    </row>
    <row r="46" spans="1:4" x14ac:dyDescent="0.45">
      <c r="A46" s="19" t="s">
        <v>166</v>
      </c>
      <c r="B46" s="19">
        <v>16.1206</v>
      </c>
    </row>
    <row r="47" spans="1:4" x14ac:dyDescent="0.45">
      <c r="A47" s="19" t="s">
        <v>167</v>
      </c>
      <c r="B47" s="19"/>
    </row>
    <row r="48" spans="1:4" x14ac:dyDescent="0.45">
      <c r="A48" s="19" t="s">
        <v>168</v>
      </c>
      <c r="B48" s="19"/>
    </row>
    <row r="49" spans="1:4" x14ac:dyDescent="0.45">
      <c r="A49" s="19" t="s">
        <v>169</v>
      </c>
      <c r="B49" s="19"/>
    </row>
    <row r="50" spans="1:4" x14ac:dyDescent="0.45">
      <c r="A50" s="19" t="s">
        <v>170</v>
      </c>
      <c r="B50" s="19">
        <v>0.76091557177325997</v>
      </c>
    </row>
    <row r="51" spans="1:4" x14ac:dyDescent="0.45">
      <c r="A51" s="19" t="s">
        <v>171</v>
      </c>
      <c r="B51" s="19">
        <v>2.3255833300000002</v>
      </c>
    </row>
    <row r="52" spans="1:4" x14ac:dyDescent="0.45">
      <c r="A52" s="19" t="s">
        <v>172</v>
      </c>
      <c r="B52" s="19">
        <v>-1.278E-2</v>
      </c>
    </row>
    <row r="53" spans="1:4" x14ac:dyDescent="0.45">
      <c r="A53" s="19" t="s">
        <v>173</v>
      </c>
      <c r="B53" s="19">
        <v>1.1999999999999999E-3</v>
      </c>
    </row>
    <row r="54" spans="1:4" x14ac:dyDescent="0.45">
      <c r="A54" t="s">
        <v>185</v>
      </c>
      <c r="B54">
        <v>-5.1529999999999996</v>
      </c>
      <c r="D54" t="s">
        <v>179</v>
      </c>
    </row>
    <row r="55" spans="1:4" x14ac:dyDescent="0.45">
      <c r="A55" t="s">
        <v>186</v>
      </c>
      <c r="B55">
        <v>18.63</v>
      </c>
      <c r="D55" t="s">
        <v>180</v>
      </c>
    </row>
    <row r="56" spans="1:4" x14ac:dyDescent="0.45">
      <c r="A56" t="s">
        <v>187</v>
      </c>
      <c r="B56">
        <v>-11.259</v>
      </c>
      <c r="D56" t="s">
        <v>181</v>
      </c>
    </row>
    <row r="57" spans="1:4" x14ac:dyDescent="0.45">
      <c r="A57" t="s">
        <v>184</v>
      </c>
      <c r="B57">
        <v>0.7</v>
      </c>
    </row>
    <row r="58" spans="1:4" x14ac:dyDescent="0.45">
      <c r="A58" t="s">
        <v>183</v>
      </c>
      <c r="B58">
        <v>0.97215497699999998</v>
      </c>
    </row>
    <row r="59" spans="1:4" x14ac:dyDescent="0.45">
      <c r="A59" s="19" t="s">
        <v>174</v>
      </c>
      <c r="B59" s="19">
        <v>0.92794581923567998</v>
      </c>
    </row>
    <row r="60" spans="1:4" x14ac:dyDescent="0.45">
      <c r="A60" s="19" t="s">
        <v>175</v>
      </c>
      <c r="B60" s="19">
        <v>-2.5125199999999999</v>
      </c>
    </row>
    <row r="61" spans="1:4" x14ac:dyDescent="0.45">
      <c r="A61" s="19" t="s">
        <v>176</v>
      </c>
      <c r="B61" s="19">
        <v>3.0100000000000001E-3</v>
      </c>
    </row>
    <row r="62" spans="1:4" x14ac:dyDescent="0.45">
      <c r="A62" s="19" t="s">
        <v>177</v>
      </c>
      <c r="B62" s="19">
        <v>0.80206999999999995</v>
      </c>
    </row>
    <row r="64" spans="1:4" x14ac:dyDescent="0.45">
      <c r="D64" t="s">
        <v>188</v>
      </c>
    </row>
    <row r="65" spans="1:5" x14ac:dyDescent="0.45">
      <c r="A65" t="s">
        <v>189</v>
      </c>
      <c r="B65">
        <f ca="1">(TODAY() -DATEVALUE("1/1/"&amp;TEXT(TODAY(),"yy"))+1)</f>
        <v>80</v>
      </c>
      <c r="D65" t="str">
        <f ca="1">TEXT((TODAY() -DATEVALUE("1/1/"&amp;TEXT(TODAY(),"yy"))+1),"000")</f>
        <v>080</v>
      </c>
      <c r="E65" t="s">
        <v>190</v>
      </c>
    </row>
    <row r="67" spans="1:5" x14ac:dyDescent="0.45">
      <c r="A67" t="s">
        <v>192</v>
      </c>
      <c r="B67">
        <f>1-0.865</f>
        <v>0.13500000000000001</v>
      </c>
    </row>
    <row r="68" spans="1:5" x14ac:dyDescent="0.45">
      <c r="A68" t="s">
        <v>193</v>
      </c>
      <c r="B68">
        <f>1-0.902</f>
        <v>9.7999999999999976E-2</v>
      </c>
    </row>
    <row r="69" spans="1:5" x14ac:dyDescent="0.45">
      <c r="A69" s="22" t="s">
        <v>191</v>
      </c>
    </row>
    <row r="70" spans="1:5" x14ac:dyDescent="0.45">
      <c r="A70" t="s">
        <v>196</v>
      </c>
      <c r="B70">
        <v>0.86499999999999999</v>
      </c>
    </row>
    <row r="71" spans="1:5" x14ac:dyDescent="0.45">
      <c r="A71" t="s">
        <v>197</v>
      </c>
      <c r="B71">
        <v>0.90200000000000002</v>
      </c>
    </row>
  </sheetData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04008-F5F2-42A4-91AC-13713217694E}">
  <dimension ref="A1:V150"/>
  <sheetViews>
    <sheetView topLeftCell="A73" workbookViewId="0">
      <selection activeCell="B3" sqref="B3"/>
    </sheetView>
  </sheetViews>
  <sheetFormatPr defaultRowHeight="14.25" x14ac:dyDescent="0.45"/>
  <cols>
    <col min="1" max="1" width="12.06640625" bestFit="1" customWidth="1"/>
    <col min="2" max="2" width="19.9296875" bestFit="1" customWidth="1"/>
    <col min="3" max="8" width="5.46484375" bestFit="1" customWidth="1"/>
    <col min="9" max="17" width="5.46484375" customWidth="1"/>
  </cols>
  <sheetData>
    <row r="1" spans="1:22" x14ac:dyDescent="0.45">
      <c r="A1" s="14" t="s">
        <v>126</v>
      </c>
      <c r="B1" s="14" t="s">
        <v>125</v>
      </c>
      <c r="R1" t="s">
        <v>215</v>
      </c>
    </row>
    <row r="2" spans="1:22" x14ac:dyDescent="0.45">
      <c r="A2" s="14" t="s">
        <v>118</v>
      </c>
      <c r="B2" t="s">
        <v>202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R2" t="s">
        <v>203</v>
      </c>
    </row>
    <row r="3" spans="1:22" x14ac:dyDescent="0.45">
      <c r="A3" s="29">
        <v>45717</v>
      </c>
      <c r="F3">
        <v>2</v>
      </c>
      <c r="R3">
        <f>SUM(B3:H3)</f>
        <v>2</v>
      </c>
      <c r="V3" s="16" t="s">
        <v>209</v>
      </c>
    </row>
    <row r="4" spans="1:22" x14ac:dyDescent="0.45">
      <c r="A4" s="29">
        <v>45718</v>
      </c>
      <c r="B4">
        <v>3</v>
      </c>
      <c r="E4">
        <v>1</v>
      </c>
      <c r="R4">
        <f t="shared" ref="R4:R67" si="0">SUM(B4:H4)</f>
        <v>4</v>
      </c>
      <c r="V4" s="16" t="s">
        <v>210</v>
      </c>
    </row>
    <row r="5" spans="1:22" x14ac:dyDescent="0.45">
      <c r="A5" s="29">
        <v>45719</v>
      </c>
      <c r="B5">
        <v>1</v>
      </c>
      <c r="G5">
        <v>2</v>
      </c>
      <c r="H5">
        <v>2</v>
      </c>
      <c r="R5">
        <f t="shared" si="0"/>
        <v>5</v>
      </c>
      <c r="V5" s="16" t="s">
        <v>211</v>
      </c>
    </row>
    <row r="6" spans="1:22" x14ac:dyDescent="0.45">
      <c r="A6" s="29">
        <v>45720</v>
      </c>
      <c r="B6">
        <v>4</v>
      </c>
      <c r="G6">
        <v>4</v>
      </c>
      <c r="H6">
        <v>1</v>
      </c>
      <c r="R6">
        <f t="shared" si="0"/>
        <v>9</v>
      </c>
      <c r="V6" s="16" t="s">
        <v>212</v>
      </c>
    </row>
    <row r="7" spans="1:22" x14ac:dyDescent="0.45">
      <c r="A7" s="29">
        <v>45721</v>
      </c>
      <c r="B7">
        <v>1</v>
      </c>
      <c r="G7">
        <v>3</v>
      </c>
      <c r="R7">
        <f t="shared" si="0"/>
        <v>4</v>
      </c>
      <c r="V7" s="16" t="s">
        <v>213</v>
      </c>
    </row>
    <row r="8" spans="1:22" x14ac:dyDescent="0.45">
      <c r="A8" s="29">
        <v>45722</v>
      </c>
      <c r="B8">
        <v>2</v>
      </c>
      <c r="G8">
        <v>1</v>
      </c>
      <c r="R8">
        <f t="shared" si="0"/>
        <v>3</v>
      </c>
      <c r="V8" s="16" t="s">
        <v>214</v>
      </c>
    </row>
    <row r="9" spans="1:22" x14ac:dyDescent="0.45">
      <c r="A9" s="29">
        <v>45723</v>
      </c>
      <c r="G9">
        <v>1</v>
      </c>
      <c r="R9">
        <f t="shared" si="0"/>
        <v>1</v>
      </c>
    </row>
    <row r="10" spans="1:22" x14ac:dyDescent="0.45">
      <c r="A10" s="29">
        <v>45724</v>
      </c>
      <c r="B10">
        <v>2</v>
      </c>
      <c r="C10">
        <v>2</v>
      </c>
      <c r="H10">
        <v>1</v>
      </c>
      <c r="R10">
        <f t="shared" si="0"/>
        <v>5</v>
      </c>
    </row>
    <row r="11" spans="1:22" x14ac:dyDescent="0.45">
      <c r="A11" s="29">
        <v>45725</v>
      </c>
      <c r="B11">
        <v>2</v>
      </c>
      <c r="C11">
        <v>1</v>
      </c>
      <c r="G11">
        <v>1</v>
      </c>
      <c r="R11">
        <f t="shared" si="0"/>
        <v>4</v>
      </c>
    </row>
    <row r="12" spans="1:22" x14ac:dyDescent="0.45">
      <c r="A12" s="29">
        <v>45726</v>
      </c>
      <c r="B12">
        <v>2</v>
      </c>
      <c r="R12">
        <f t="shared" si="0"/>
        <v>2</v>
      </c>
      <c r="V12" t="s">
        <v>288</v>
      </c>
    </row>
    <row r="13" spans="1:22" x14ac:dyDescent="0.45">
      <c r="A13" s="29">
        <v>45727</v>
      </c>
      <c r="B13">
        <v>2</v>
      </c>
      <c r="G13">
        <v>1</v>
      </c>
      <c r="R13">
        <f t="shared" si="0"/>
        <v>3</v>
      </c>
      <c r="V13" t="s">
        <v>291</v>
      </c>
    </row>
    <row r="14" spans="1:22" x14ac:dyDescent="0.45">
      <c r="A14" s="29">
        <v>45728</v>
      </c>
      <c r="E14">
        <v>1</v>
      </c>
      <c r="G14">
        <v>1</v>
      </c>
      <c r="R14">
        <f t="shared" si="0"/>
        <v>2</v>
      </c>
      <c r="V14" t="s">
        <v>289</v>
      </c>
    </row>
    <row r="15" spans="1:22" x14ac:dyDescent="0.45">
      <c r="A15" s="29">
        <v>45729</v>
      </c>
      <c r="B15">
        <v>2</v>
      </c>
      <c r="C15">
        <v>1</v>
      </c>
      <c r="F15">
        <v>1</v>
      </c>
      <c r="G15">
        <v>1</v>
      </c>
      <c r="R15">
        <f t="shared" si="0"/>
        <v>5</v>
      </c>
      <c r="V15" t="s">
        <v>290</v>
      </c>
    </row>
    <row r="16" spans="1:22" x14ac:dyDescent="0.45">
      <c r="A16" s="29">
        <v>45730</v>
      </c>
      <c r="B16">
        <v>2</v>
      </c>
      <c r="C16">
        <v>1</v>
      </c>
      <c r="F16">
        <v>2</v>
      </c>
      <c r="G16">
        <v>1</v>
      </c>
      <c r="R16">
        <f t="shared" si="0"/>
        <v>6</v>
      </c>
    </row>
    <row r="17" spans="1:19" x14ac:dyDescent="0.45">
      <c r="A17" s="29">
        <v>45731</v>
      </c>
      <c r="B17">
        <v>2</v>
      </c>
      <c r="C17">
        <v>2</v>
      </c>
      <c r="F17">
        <v>4</v>
      </c>
      <c r="G17">
        <v>4</v>
      </c>
      <c r="R17">
        <f t="shared" si="0"/>
        <v>12</v>
      </c>
    </row>
    <row r="18" spans="1:19" x14ac:dyDescent="0.45">
      <c r="A18" s="29">
        <v>45732</v>
      </c>
      <c r="G18">
        <v>2</v>
      </c>
      <c r="R18">
        <f t="shared" si="0"/>
        <v>2</v>
      </c>
    </row>
    <row r="19" spans="1:19" x14ac:dyDescent="0.45">
      <c r="A19" s="29">
        <v>45733</v>
      </c>
      <c r="B19">
        <v>6</v>
      </c>
      <c r="E19">
        <v>1</v>
      </c>
      <c r="F19">
        <v>7</v>
      </c>
      <c r="G19">
        <v>3</v>
      </c>
      <c r="H19">
        <v>1</v>
      </c>
      <c r="R19">
        <f t="shared" si="0"/>
        <v>18</v>
      </c>
    </row>
    <row r="20" spans="1:19" x14ac:dyDescent="0.45">
      <c r="A20" s="29">
        <v>45734</v>
      </c>
      <c r="B20">
        <v>13</v>
      </c>
      <c r="F20">
        <v>6</v>
      </c>
      <c r="G20">
        <v>7</v>
      </c>
      <c r="R20">
        <f t="shared" si="0"/>
        <v>26</v>
      </c>
    </row>
    <row r="21" spans="1:19" x14ac:dyDescent="0.45">
      <c r="A21" s="29">
        <v>45735</v>
      </c>
      <c r="B21">
        <v>9</v>
      </c>
      <c r="C21">
        <v>1</v>
      </c>
      <c r="E21">
        <v>1</v>
      </c>
      <c r="F21">
        <v>5</v>
      </c>
      <c r="G21">
        <v>3</v>
      </c>
      <c r="H21">
        <v>2</v>
      </c>
      <c r="R21">
        <f t="shared" si="0"/>
        <v>21</v>
      </c>
    </row>
    <row r="22" spans="1:19" x14ac:dyDescent="0.45">
      <c r="A22" s="29">
        <v>45736</v>
      </c>
      <c r="B22">
        <v>12</v>
      </c>
      <c r="C22">
        <v>1</v>
      </c>
      <c r="D22">
        <v>1</v>
      </c>
      <c r="F22">
        <v>7</v>
      </c>
      <c r="G22">
        <v>7</v>
      </c>
      <c r="H22">
        <v>1</v>
      </c>
      <c r="R22">
        <f t="shared" si="0"/>
        <v>29</v>
      </c>
    </row>
    <row r="23" spans="1:19" x14ac:dyDescent="0.45">
      <c r="A23" s="29">
        <v>45737</v>
      </c>
      <c r="B23">
        <v>38</v>
      </c>
      <c r="C23">
        <v>2</v>
      </c>
      <c r="E23">
        <v>2</v>
      </c>
      <c r="F23">
        <v>13</v>
      </c>
      <c r="G23">
        <v>14</v>
      </c>
      <c r="H23">
        <v>5</v>
      </c>
      <c r="R23">
        <f t="shared" si="0"/>
        <v>74</v>
      </c>
    </row>
    <row r="24" spans="1:19" x14ac:dyDescent="0.45">
      <c r="A24" s="29">
        <v>45738</v>
      </c>
      <c r="B24">
        <v>32</v>
      </c>
      <c r="C24">
        <v>7</v>
      </c>
      <c r="D24">
        <v>2</v>
      </c>
      <c r="E24">
        <v>2</v>
      </c>
      <c r="F24">
        <v>11</v>
      </c>
      <c r="G24">
        <v>13</v>
      </c>
      <c r="H24">
        <v>1</v>
      </c>
      <c r="R24">
        <f t="shared" si="0"/>
        <v>68</v>
      </c>
      <c r="S24">
        <f>SUM(R3:R23)</f>
        <v>237</v>
      </c>
    </row>
    <row r="25" spans="1:19" x14ac:dyDescent="0.45">
      <c r="A25" s="29">
        <v>45739</v>
      </c>
      <c r="B25">
        <v>21</v>
      </c>
      <c r="C25">
        <v>4</v>
      </c>
      <c r="D25">
        <v>1</v>
      </c>
      <c r="E25">
        <v>4</v>
      </c>
      <c r="F25">
        <v>8</v>
      </c>
      <c r="G25">
        <v>15</v>
      </c>
      <c r="H25">
        <v>2</v>
      </c>
      <c r="R25">
        <f t="shared" si="0"/>
        <v>55</v>
      </c>
    </row>
    <row r="26" spans="1:19" x14ac:dyDescent="0.45">
      <c r="A26" s="29">
        <v>45740</v>
      </c>
      <c r="B26">
        <v>14</v>
      </c>
      <c r="C26">
        <v>3</v>
      </c>
      <c r="D26">
        <v>1</v>
      </c>
      <c r="E26">
        <v>2</v>
      </c>
      <c r="F26">
        <v>5</v>
      </c>
      <c r="G26">
        <v>6</v>
      </c>
      <c r="H26">
        <v>1</v>
      </c>
      <c r="R26">
        <f t="shared" si="0"/>
        <v>32</v>
      </c>
    </row>
    <row r="27" spans="1:19" x14ac:dyDescent="0.45">
      <c r="A27" s="29">
        <v>45741</v>
      </c>
      <c r="B27">
        <v>5</v>
      </c>
      <c r="F27">
        <v>3</v>
      </c>
      <c r="G27">
        <v>1</v>
      </c>
      <c r="R27">
        <f t="shared" si="0"/>
        <v>9</v>
      </c>
    </row>
    <row r="28" spans="1:19" x14ac:dyDescent="0.45">
      <c r="A28" s="29">
        <v>45742</v>
      </c>
      <c r="B28">
        <v>2</v>
      </c>
      <c r="G28">
        <v>4</v>
      </c>
      <c r="R28">
        <f t="shared" si="0"/>
        <v>6</v>
      </c>
    </row>
    <row r="29" spans="1:19" x14ac:dyDescent="0.45">
      <c r="A29" s="29">
        <v>45743</v>
      </c>
      <c r="B29">
        <v>3</v>
      </c>
      <c r="R29">
        <f t="shared" si="0"/>
        <v>3</v>
      </c>
    </row>
    <row r="30" spans="1:19" x14ac:dyDescent="0.45">
      <c r="A30" s="29">
        <v>45744</v>
      </c>
      <c r="B30">
        <v>1</v>
      </c>
      <c r="R30">
        <f t="shared" si="0"/>
        <v>1</v>
      </c>
    </row>
    <row r="31" spans="1:19" x14ac:dyDescent="0.45">
      <c r="A31" s="29">
        <v>45745</v>
      </c>
      <c r="F31">
        <v>1</v>
      </c>
      <c r="R31">
        <f t="shared" si="0"/>
        <v>1</v>
      </c>
    </row>
    <row r="32" spans="1:19" x14ac:dyDescent="0.45">
      <c r="A32" s="29">
        <v>45747</v>
      </c>
      <c r="B32">
        <v>1</v>
      </c>
      <c r="R32">
        <f t="shared" si="0"/>
        <v>1</v>
      </c>
    </row>
    <row r="33" spans="1:18" x14ac:dyDescent="0.45">
      <c r="A33" s="29">
        <v>45749</v>
      </c>
      <c r="B33">
        <v>2</v>
      </c>
      <c r="E33">
        <v>1</v>
      </c>
      <c r="F33">
        <v>1</v>
      </c>
      <c r="G33">
        <v>1</v>
      </c>
      <c r="R33">
        <f t="shared" si="0"/>
        <v>5</v>
      </c>
    </row>
    <row r="34" spans="1:18" x14ac:dyDescent="0.45">
      <c r="A34" s="29">
        <v>45750</v>
      </c>
      <c r="B34">
        <v>1</v>
      </c>
      <c r="C34">
        <v>1</v>
      </c>
      <c r="D34">
        <v>2</v>
      </c>
      <c r="E34">
        <v>1</v>
      </c>
      <c r="R34">
        <f t="shared" si="0"/>
        <v>5</v>
      </c>
    </row>
    <row r="35" spans="1:18" x14ac:dyDescent="0.45">
      <c r="A35" s="29">
        <v>45751</v>
      </c>
      <c r="B35">
        <v>1</v>
      </c>
      <c r="C35">
        <v>1</v>
      </c>
      <c r="D35">
        <v>1</v>
      </c>
      <c r="E35">
        <v>1</v>
      </c>
      <c r="F35">
        <v>1</v>
      </c>
      <c r="H35">
        <v>1</v>
      </c>
      <c r="R35">
        <f t="shared" si="0"/>
        <v>6</v>
      </c>
    </row>
    <row r="36" spans="1:18" x14ac:dyDescent="0.45">
      <c r="A36" s="29">
        <v>45752</v>
      </c>
      <c r="B36">
        <v>1</v>
      </c>
      <c r="C36">
        <v>1</v>
      </c>
      <c r="D36">
        <v>1</v>
      </c>
      <c r="E36">
        <v>1</v>
      </c>
      <c r="F36">
        <v>2</v>
      </c>
      <c r="R36">
        <f t="shared" si="0"/>
        <v>6</v>
      </c>
    </row>
    <row r="37" spans="1:18" x14ac:dyDescent="0.45">
      <c r="A37" s="29">
        <v>45753</v>
      </c>
      <c r="B37">
        <v>7</v>
      </c>
      <c r="D37">
        <v>1</v>
      </c>
      <c r="F37">
        <v>3</v>
      </c>
      <c r="H37">
        <v>1</v>
      </c>
      <c r="R37">
        <f t="shared" si="0"/>
        <v>12</v>
      </c>
    </row>
    <row r="38" spans="1:18" x14ac:dyDescent="0.45">
      <c r="A38" s="29">
        <v>45754</v>
      </c>
      <c r="B38">
        <v>5</v>
      </c>
      <c r="E38">
        <v>1</v>
      </c>
      <c r="R38">
        <f t="shared" si="0"/>
        <v>6</v>
      </c>
    </row>
    <row r="39" spans="1:18" x14ac:dyDescent="0.45">
      <c r="A39" s="29">
        <v>45755</v>
      </c>
      <c r="B39">
        <v>9</v>
      </c>
      <c r="C39">
        <v>4</v>
      </c>
      <c r="E39">
        <v>1</v>
      </c>
      <c r="F39">
        <v>3</v>
      </c>
      <c r="R39">
        <f t="shared" si="0"/>
        <v>17</v>
      </c>
    </row>
    <row r="40" spans="1:18" x14ac:dyDescent="0.45">
      <c r="A40" s="29">
        <v>45756</v>
      </c>
      <c r="B40">
        <v>11</v>
      </c>
      <c r="C40">
        <v>2</v>
      </c>
      <c r="D40">
        <v>2</v>
      </c>
      <c r="E40">
        <v>4</v>
      </c>
      <c r="F40">
        <v>1</v>
      </c>
      <c r="R40">
        <f t="shared" si="0"/>
        <v>20</v>
      </c>
    </row>
    <row r="41" spans="1:18" x14ac:dyDescent="0.45">
      <c r="A41" s="29">
        <v>45757</v>
      </c>
      <c r="B41">
        <v>7</v>
      </c>
      <c r="C41">
        <v>2</v>
      </c>
      <c r="D41">
        <v>4</v>
      </c>
      <c r="E41">
        <v>8</v>
      </c>
      <c r="F41">
        <v>7</v>
      </c>
      <c r="G41">
        <v>1</v>
      </c>
      <c r="R41">
        <f t="shared" si="0"/>
        <v>29</v>
      </c>
    </row>
    <row r="42" spans="1:18" x14ac:dyDescent="0.45">
      <c r="A42" s="29">
        <v>45758</v>
      </c>
      <c r="B42">
        <v>4</v>
      </c>
      <c r="C42">
        <v>1</v>
      </c>
      <c r="D42">
        <v>4</v>
      </c>
      <c r="E42">
        <v>1</v>
      </c>
      <c r="R42">
        <f t="shared" si="0"/>
        <v>10</v>
      </c>
    </row>
    <row r="43" spans="1:18" x14ac:dyDescent="0.45">
      <c r="A43" s="29">
        <v>45759</v>
      </c>
      <c r="B43">
        <v>3</v>
      </c>
      <c r="C43">
        <v>1</v>
      </c>
      <c r="G43">
        <v>1</v>
      </c>
      <c r="R43">
        <f t="shared" si="0"/>
        <v>5</v>
      </c>
    </row>
    <row r="44" spans="1:18" x14ac:dyDescent="0.45">
      <c r="A44" s="29">
        <v>45760</v>
      </c>
      <c r="B44">
        <v>1</v>
      </c>
      <c r="C44">
        <v>1</v>
      </c>
      <c r="E44">
        <v>2</v>
      </c>
      <c r="F44">
        <v>1</v>
      </c>
      <c r="G44">
        <v>1</v>
      </c>
      <c r="R44">
        <f t="shared" si="0"/>
        <v>6</v>
      </c>
    </row>
    <row r="45" spans="1:18" x14ac:dyDescent="0.45">
      <c r="A45" s="29">
        <v>45761</v>
      </c>
      <c r="B45">
        <v>5</v>
      </c>
      <c r="C45">
        <v>2</v>
      </c>
      <c r="D45">
        <v>1</v>
      </c>
      <c r="E45">
        <v>1</v>
      </c>
      <c r="F45">
        <v>1</v>
      </c>
      <c r="G45">
        <v>2</v>
      </c>
      <c r="R45">
        <f t="shared" si="0"/>
        <v>12</v>
      </c>
    </row>
    <row r="46" spans="1:18" x14ac:dyDescent="0.45">
      <c r="A46" s="29">
        <v>45762</v>
      </c>
      <c r="B46">
        <v>12</v>
      </c>
      <c r="C46">
        <v>5</v>
      </c>
      <c r="D46">
        <v>3</v>
      </c>
      <c r="E46">
        <v>10</v>
      </c>
      <c r="F46">
        <v>4</v>
      </c>
      <c r="H46">
        <v>1</v>
      </c>
      <c r="R46">
        <f t="shared" si="0"/>
        <v>35</v>
      </c>
    </row>
    <row r="47" spans="1:18" x14ac:dyDescent="0.45">
      <c r="A47" s="29">
        <v>45763</v>
      </c>
      <c r="B47">
        <v>17</v>
      </c>
      <c r="C47">
        <v>6</v>
      </c>
      <c r="D47">
        <v>3</v>
      </c>
      <c r="E47">
        <v>10</v>
      </c>
      <c r="F47">
        <v>5</v>
      </c>
      <c r="R47">
        <f t="shared" si="0"/>
        <v>41</v>
      </c>
    </row>
    <row r="48" spans="1:18" x14ac:dyDescent="0.45">
      <c r="A48" s="29">
        <v>45764</v>
      </c>
      <c r="B48">
        <v>14</v>
      </c>
      <c r="C48">
        <v>5</v>
      </c>
      <c r="D48">
        <v>7</v>
      </c>
      <c r="E48">
        <v>8</v>
      </c>
      <c r="F48">
        <v>3</v>
      </c>
      <c r="R48">
        <f t="shared" si="0"/>
        <v>37</v>
      </c>
    </row>
    <row r="49" spans="1:18" x14ac:dyDescent="0.45">
      <c r="A49" s="29">
        <v>45765</v>
      </c>
      <c r="B49">
        <v>24</v>
      </c>
      <c r="C49">
        <v>4</v>
      </c>
      <c r="D49">
        <v>7</v>
      </c>
      <c r="E49">
        <v>15</v>
      </c>
      <c r="F49">
        <v>8</v>
      </c>
      <c r="G49">
        <v>1</v>
      </c>
      <c r="H49">
        <v>1</v>
      </c>
      <c r="R49">
        <f t="shared" si="0"/>
        <v>60</v>
      </c>
    </row>
    <row r="50" spans="1:18" x14ac:dyDescent="0.45">
      <c r="A50" s="29">
        <v>45766</v>
      </c>
      <c r="B50">
        <v>35</v>
      </c>
      <c r="C50">
        <v>7</v>
      </c>
      <c r="D50">
        <v>5</v>
      </c>
      <c r="E50">
        <v>20</v>
      </c>
      <c r="F50">
        <v>9</v>
      </c>
      <c r="G50">
        <v>3</v>
      </c>
      <c r="H50">
        <v>3</v>
      </c>
      <c r="R50">
        <f t="shared" si="0"/>
        <v>82</v>
      </c>
    </row>
    <row r="51" spans="1:18" x14ac:dyDescent="0.45">
      <c r="A51" s="29">
        <v>45767</v>
      </c>
      <c r="B51">
        <v>28</v>
      </c>
      <c r="C51">
        <v>2</v>
      </c>
      <c r="D51">
        <v>5</v>
      </c>
      <c r="E51">
        <v>8</v>
      </c>
      <c r="F51">
        <v>3</v>
      </c>
      <c r="R51">
        <f t="shared" si="0"/>
        <v>46</v>
      </c>
    </row>
    <row r="52" spans="1:18" x14ac:dyDescent="0.45">
      <c r="A52" s="29">
        <v>45768</v>
      </c>
      <c r="B52">
        <v>18</v>
      </c>
      <c r="C52">
        <v>1</v>
      </c>
      <c r="D52">
        <v>3</v>
      </c>
      <c r="E52">
        <v>8</v>
      </c>
      <c r="F52">
        <v>4</v>
      </c>
      <c r="R52">
        <f t="shared" si="0"/>
        <v>34</v>
      </c>
    </row>
    <row r="53" spans="1:18" x14ac:dyDescent="0.45">
      <c r="A53" s="29">
        <v>45769</v>
      </c>
      <c r="B53">
        <v>17</v>
      </c>
      <c r="C53">
        <v>2</v>
      </c>
      <c r="D53">
        <v>6</v>
      </c>
      <c r="E53">
        <v>2</v>
      </c>
      <c r="F53">
        <v>1</v>
      </c>
      <c r="H53">
        <v>1</v>
      </c>
      <c r="R53">
        <f t="shared" si="0"/>
        <v>29</v>
      </c>
    </row>
    <row r="54" spans="1:18" x14ac:dyDescent="0.45">
      <c r="A54" s="29">
        <v>45770</v>
      </c>
      <c r="B54">
        <v>28</v>
      </c>
      <c r="C54">
        <v>3</v>
      </c>
      <c r="D54">
        <v>2</v>
      </c>
      <c r="E54">
        <v>6</v>
      </c>
      <c r="F54">
        <v>2</v>
      </c>
      <c r="H54">
        <v>1</v>
      </c>
      <c r="R54">
        <f t="shared" si="0"/>
        <v>42</v>
      </c>
    </row>
    <row r="55" spans="1:18" x14ac:dyDescent="0.45">
      <c r="A55" s="29">
        <v>45771</v>
      </c>
      <c r="B55">
        <v>42</v>
      </c>
      <c r="C55">
        <v>6</v>
      </c>
      <c r="D55">
        <v>3</v>
      </c>
      <c r="E55">
        <v>10</v>
      </c>
      <c r="F55">
        <v>2</v>
      </c>
      <c r="G55">
        <v>2</v>
      </c>
      <c r="R55">
        <f t="shared" si="0"/>
        <v>65</v>
      </c>
    </row>
    <row r="56" spans="1:18" x14ac:dyDescent="0.45">
      <c r="A56" s="29">
        <v>45772</v>
      </c>
      <c r="B56">
        <v>42</v>
      </c>
      <c r="C56">
        <v>1</v>
      </c>
      <c r="D56">
        <v>5</v>
      </c>
      <c r="E56">
        <v>7</v>
      </c>
      <c r="F56">
        <v>4</v>
      </c>
      <c r="H56">
        <v>4</v>
      </c>
      <c r="R56">
        <f t="shared" si="0"/>
        <v>63</v>
      </c>
    </row>
    <row r="57" spans="1:18" x14ac:dyDescent="0.45">
      <c r="A57" s="29">
        <v>45773</v>
      </c>
      <c r="B57">
        <v>75</v>
      </c>
      <c r="C57">
        <v>4</v>
      </c>
      <c r="D57">
        <v>6</v>
      </c>
      <c r="E57">
        <v>12</v>
      </c>
      <c r="F57">
        <v>3</v>
      </c>
      <c r="G57">
        <v>2</v>
      </c>
      <c r="H57">
        <v>3</v>
      </c>
      <c r="R57">
        <f t="shared" si="0"/>
        <v>105</v>
      </c>
    </row>
    <row r="58" spans="1:18" x14ac:dyDescent="0.45">
      <c r="A58" s="29">
        <v>45774</v>
      </c>
      <c r="B58">
        <v>61</v>
      </c>
      <c r="C58">
        <v>7</v>
      </c>
      <c r="D58">
        <v>5</v>
      </c>
      <c r="E58">
        <v>2</v>
      </c>
      <c r="F58">
        <v>2</v>
      </c>
      <c r="H58">
        <v>5</v>
      </c>
      <c r="R58">
        <f t="shared" si="0"/>
        <v>82</v>
      </c>
    </row>
    <row r="59" spans="1:18" x14ac:dyDescent="0.45">
      <c r="A59" s="29">
        <v>45775</v>
      </c>
      <c r="B59">
        <v>36</v>
      </c>
      <c r="C59">
        <v>1</v>
      </c>
      <c r="D59">
        <v>1</v>
      </c>
      <c r="E59">
        <v>5</v>
      </c>
      <c r="F59">
        <v>6</v>
      </c>
      <c r="G59">
        <v>1</v>
      </c>
      <c r="H59">
        <v>5</v>
      </c>
      <c r="R59">
        <f t="shared" si="0"/>
        <v>55</v>
      </c>
    </row>
    <row r="60" spans="1:18" x14ac:dyDescent="0.45">
      <c r="A60" s="29">
        <v>45776</v>
      </c>
      <c r="B60">
        <v>15</v>
      </c>
      <c r="H60">
        <v>1</v>
      </c>
      <c r="R60">
        <f t="shared" si="0"/>
        <v>16</v>
      </c>
    </row>
    <row r="61" spans="1:18" x14ac:dyDescent="0.45">
      <c r="A61" s="29">
        <v>45777</v>
      </c>
      <c r="B61">
        <v>3</v>
      </c>
      <c r="D61">
        <v>1</v>
      </c>
      <c r="E61">
        <v>1</v>
      </c>
      <c r="F61">
        <v>1</v>
      </c>
      <c r="H61">
        <v>1</v>
      </c>
      <c r="R61">
        <f t="shared" si="0"/>
        <v>7</v>
      </c>
    </row>
    <row r="62" spans="1:18" x14ac:dyDescent="0.45">
      <c r="A62" s="29">
        <v>45778</v>
      </c>
      <c r="B62">
        <v>5</v>
      </c>
      <c r="D62">
        <v>1</v>
      </c>
      <c r="E62">
        <v>2</v>
      </c>
      <c r="R62">
        <f t="shared" si="0"/>
        <v>8</v>
      </c>
    </row>
    <row r="63" spans="1:18" x14ac:dyDescent="0.45">
      <c r="A63" s="29">
        <v>45779</v>
      </c>
      <c r="B63">
        <v>10</v>
      </c>
      <c r="E63">
        <v>2</v>
      </c>
      <c r="R63">
        <f t="shared" si="0"/>
        <v>12</v>
      </c>
    </row>
    <row r="64" spans="1:18" x14ac:dyDescent="0.45">
      <c r="A64" s="29">
        <v>45780</v>
      </c>
      <c r="B64">
        <v>5</v>
      </c>
      <c r="E64">
        <v>1</v>
      </c>
      <c r="G64">
        <v>2</v>
      </c>
      <c r="H64">
        <v>1</v>
      </c>
      <c r="R64">
        <f t="shared" si="0"/>
        <v>9</v>
      </c>
    </row>
    <row r="65" spans="1:18" x14ac:dyDescent="0.45">
      <c r="A65" s="29">
        <v>45781</v>
      </c>
      <c r="B65">
        <v>13</v>
      </c>
      <c r="D65">
        <v>1</v>
      </c>
      <c r="H65">
        <v>1</v>
      </c>
      <c r="R65">
        <f t="shared" si="0"/>
        <v>15</v>
      </c>
    </row>
    <row r="66" spans="1:18" x14ac:dyDescent="0.45">
      <c r="A66" s="29">
        <v>45782</v>
      </c>
      <c r="B66">
        <v>2</v>
      </c>
      <c r="R66">
        <f t="shared" si="0"/>
        <v>2</v>
      </c>
    </row>
    <row r="67" spans="1:18" x14ac:dyDescent="0.45">
      <c r="A67" s="29">
        <v>45783</v>
      </c>
      <c r="B67">
        <v>1</v>
      </c>
      <c r="F67">
        <v>1</v>
      </c>
      <c r="G67">
        <v>1</v>
      </c>
      <c r="R67">
        <f t="shared" si="0"/>
        <v>3</v>
      </c>
    </row>
    <row r="68" spans="1:18" x14ac:dyDescent="0.45">
      <c r="A68" s="29">
        <v>45784</v>
      </c>
      <c r="B68">
        <v>2</v>
      </c>
      <c r="R68">
        <f t="shared" ref="R68:R131" si="1">SUM(B68:H68)</f>
        <v>2</v>
      </c>
    </row>
    <row r="69" spans="1:18" x14ac:dyDescent="0.45">
      <c r="A69" s="29">
        <v>45785</v>
      </c>
      <c r="B69">
        <v>6</v>
      </c>
      <c r="H69">
        <v>1</v>
      </c>
      <c r="R69">
        <f t="shared" si="1"/>
        <v>7</v>
      </c>
    </row>
    <row r="70" spans="1:18" x14ac:dyDescent="0.45">
      <c r="A70" s="29">
        <v>45786</v>
      </c>
      <c r="B70">
        <v>6</v>
      </c>
      <c r="E70">
        <v>1</v>
      </c>
      <c r="H70">
        <v>1</v>
      </c>
      <c r="R70">
        <f t="shared" si="1"/>
        <v>8</v>
      </c>
    </row>
    <row r="71" spans="1:18" x14ac:dyDescent="0.45">
      <c r="A71" s="29">
        <v>45787</v>
      </c>
      <c r="B71">
        <v>2</v>
      </c>
      <c r="R71">
        <f t="shared" si="1"/>
        <v>2</v>
      </c>
    </row>
    <row r="72" spans="1:18" x14ac:dyDescent="0.45">
      <c r="A72" s="29">
        <v>45788</v>
      </c>
      <c r="B72">
        <v>2</v>
      </c>
      <c r="D72">
        <v>1</v>
      </c>
      <c r="H72">
        <v>2</v>
      </c>
      <c r="R72">
        <f t="shared" si="1"/>
        <v>5</v>
      </c>
    </row>
    <row r="73" spans="1:18" x14ac:dyDescent="0.45">
      <c r="A73" s="29">
        <v>45789</v>
      </c>
      <c r="B73">
        <v>7</v>
      </c>
      <c r="H73">
        <v>3</v>
      </c>
      <c r="R73">
        <f t="shared" si="1"/>
        <v>10</v>
      </c>
    </row>
    <row r="74" spans="1:18" x14ac:dyDescent="0.45">
      <c r="A74" s="29">
        <v>45790</v>
      </c>
      <c r="B74">
        <v>11</v>
      </c>
      <c r="E74">
        <v>1</v>
      </c>
      <c r="H74">
        <v>4</v>
      </c>
      <c r="R74">
        <f t="shared" si="1"/>
        <v>16</v>
      </c>
    </row>
    <row r="75" spans="1:18" x14ac:dyDescent="0.45">
      <c r="A75" s="29">
        <v>45791</v>
      </c>
      <c r="B75">
        <v>4</v>
      </c>
      <c r="H75">
        <v>2</v>
      </c>
      <c r="R75">
        <f t="shared" si="1"/>
        <v>6</v>
      </c>
    </row>
    <row r="76" spans="1:18" x14ac:dyDescent="0.45">
      <c r="A76" s="29">
        <v>45792</v>
      </c>
      <c r="B76">
        <v>6</v>
      </c>
      <c r="H76">
        <v>2</v>
      </c>
      <c r="R76">
        <f t="shared" si="1"/>
        <v>8</v>
      </c>
    </row>
    <row r="77" spans="1:18" x14ac:dyDescent="0.45">
      <c r="A77" s="29">
        <v>45793</v>
      </c>
      <c r="B77">
        <v>5</v>
      </c>
      <c r="H77">
        <v>1</v>
      </c>
      <c r="R77">
        <f t="shared" si="1"/>
        <v>6</v>
      </c>
    </row>
    <row r="78" spans="1:18" x14ac:dyDescent="0.45">
      <c r="A78" s="29">
        <v>45794</v>
      </c>
      <c r="B78">
        <v>5</v>
      </c>
      <c r="H78">
        <v>1</v>
      </c>
      <c r="R78">
        <f t="shared" si="1"/>
        <v>6</v>
      </c>
    </row>
    <row r="79" spans="1:18" x14ac:dyDescent="0.45">
      <c r="A79" s="29">
        <v>45795</v>
      </c>
      <c r="B79">
        <v>3</v>
      </c>
      <c r="H79">
        <v>4</v>
      </c>
      <c r="R79">
        <f t="shared" si="1"/>
        <v>7</v>
      </c>
    </row>
    <row r="80" spans="1:18" x14ac:dyDescent="0.45">
      <c r="A80" s="29">
        <v>45796</v>
      </c>
      <c r="B80">
        <v>6</v>
      </c>
      <c r="H80">
        <v>1</v>
      </c>
      <c r="R80">
        <f t="shared" si="1"/>
        <v>7</v>
      </c>
    </row>
    <row r="81" spans="1:18" x14ac:dyDescent="0.45">
      <c r="A81" s="29">
        <v>45797</v>
      </c>
      <c r="B81">
        <v>2</v>
      </c>
      <c r="C81">
        <v>1</v>
      </c>
      <c r="R81">
        <f t="shared" si="1"/>
        <v>3</v>
      </c>
    </row>
    <row r="82" spans="1:18" x14ac:dyDescent="0.45">
      <c r="A82" s="29">
        <v>45798</v>
      </c>
      <c r="B82">
        <v>1</v>
      </c>
      <c r="R82">
        <f t="shared" si="1"/>
        <v>1</v>
      </c>
    </row>
    <row r="83" spans="1:18" x14ac:dyDescent="0.45">
      <c r="A83" s="29">
        <v>45799</v>
      </c>
      <c r="B83">
        <v>1</v>
      </c>
      <c r="D83">
        <v>1</v>
      </c>
      <c r="H83">
        <v>1</v>
      </c>
      <c r="R83">
        <f t="shared" si="1"/>
        <v>3</v>
      </c>
    </row>
    <row r="84" spans="1:18" x14ac:dyDescent="0.45">
      <c r="A84" s="29">
        <v>45800</v>
      </c>
      <c r="B84">
        <v>3</v>
      </c>
      <c r="R84">
        <f t="shared" si="1"/>
        <v>3</v>
      </c>
    </row>
    <row r="85" spans="1:18" x14ac:dyDescent="0.45">
      <c r="A85" s="29">
        <v>45801</v>
      </c>
      <c r="H85">
        <v>1</v>
      </c>
      <c r="R85">
        <f t="shared" si="1"/>
        <v>1</v>
      </c>
    </row>
    <row r="86" spans="1:18" x14ac:dyDescent="0.45">
      <c r="A86" s="29">
        <v>45802</v>
      </c>
      <c r="B86">
        <v>1</v>
      </c>
      <c r="R86">
        <f t="shared" si="1"/>
        <v>1</v>
      </c>
    </row>
    <row r="87" spans="1:18" x14ac:dyDescent="0.45">
      <c r="A87" s="29">
        <v>45804</v>
      </c>
      <c r="H87">
        <v>1</v>
      </c>
      <c r="R87">
        <f t="shared" si="1"/>
        <v>1</v>
      </c>
    </row>
    <row r="88" spans="1:18" x14ac:dyDescent="0.45">
      <c r="A88" s="29">
        <v>45810</v>
      </c>
      <c r="B88">
        <v>1</v>
      </c>
      <c r="R88">
        <f t="shared" si="1"/>
        <v>1</v>
      </c>
    </row>
    <row r="89" spans="1:18" x14ac:dyDescent="0.45">
      <c r="R89">
        <f t="shared" si="1"/>
        <v>0</v>
      </c>
    </row>
    <row r="90" spans="1:18" x14ac:dyDescent="0.45">
      <c r="R90">
        <f t="shared" si="1"/>
        <v>0</v>
      </c>
    </row>
    <row r="91" spans="1:18" x14ac:dyDescent="0.45">
      <c r="R91">
        <f t="shared" si="1"/>
        <v>0</v>
      </c>
    </row>
    <row r="92" spans="1:18" x14ac:dyDescent="0.45">
      <c r="R92">
        <f t="shared" si="1"/>
        <v>0</v>
      </c>
    </row>
    <row r="93" spans="1:18" x14ac:dyDescent="0.45">
      <c r="R93">
        <f t="shared" si="1"/>
        <v>0</v>
      </c>
    </row>
    <row r="94" spans="1:18" x14ac:dyDescent="0.45">
      <c r="R94">
        <f t="shared" si="1"/>
        <v>0</v>
      </c>
    </row>
    <row r="95" spans="1:18" x14ac:dyDescent="0.45">
      <c r="R95">
        <f t="shared" si="1"/>
        <v>0</v>
      </c>
    </row>
    <row r="96" spans="1:18" x14ac:dyDescent="0.45">
      <c r="R96">
        <f t="shared" si="1"/>
        <v>0</v>
      </c>
    </row>
    <row r="97" spans="18:18" x14ac:dyDescent="0.45">
      <c r="R97">
        <f t="shared" si="1"/>
        <v>0</v>
      </c>
    </row>
    <row r="98" spans="18:18" x14ac:dyDescent="0.45">
      <c r="R98">
        <f t="shared" si="1"/>
        <v>0</v>
      </c>
    </row>
    <row r="99" spans="18:18" x14ac:dyDescent="0.45">
      <c r="R99">
        <f t="shared" si="1"/>
        <v>0</v>
      </c>
    </row>
    <row r="100" spans="18:18" x14ac:dyDescent="0.45">
      <c r="R100">
        <f t="shared" si="1"/>
        <v>0</v>
      </c>
    </row>
    <row r="101" spans="18:18" x14ac:dyDescent="0.45">
      <c r="R101">
        <f t="shared" si="1"/>
        <v>0</v>
      </c>
    </row>
    <row r="102" spans="18:18" x14ac:dyDescent="0.45">
      <c r="R102">
        <f t="shared" si="1"/>
        <v>0</v>
      </c>
    </row>
    <row r="103" spans="18:18" x14ac:dyDescent="0.45">
      <c r="R103">
        <f t="shared" si="1"/>
        <v>0</v>
      </c>
    </row>
    <row r="104" spans="18:18" x14ac:dyDescent="0.45">
      <c r="R104">
        <f t="shared" si="1"/>
        <v>0</v>
      </c>
    </row>
    <row r="105" spans="18:18" x14ac:dyDescent="0.45">
      <c r="R105">
        <f t="shared" si="1"/>
        <v>0</v>
      </c>
    </row>
    <row r="106" spans="18:18" x14ac:dyDescent="0.45">
      <c r="R106">
        <f t="shared" si="1"/>
        <v>0</v>
      </c>
    </row>
    <row r="107" spans="18:18" x14ac:dyDescent="0.45">
      <c r="R107">
        <f t="shared" si="1"/>
        <v>0</v>
      </c>
    </row>
    <row r="108" spans="18:18" x14ac:dyDescent="0.45">
      <c r="R108">
        <f t="shared" si="1"/>
        <v>0</v>
      </c>
    </row>
    <row r="109" spans="18:18" x14ac:dyDescent="0.45">
      <c r="R109">
        <f t="shared" si="1"/>
        <v>0</v>
      </c>
    </row>
    <row r="110" spans="18:18" x14ac:dyDescent="0.45">
      <c r="R110">
        <f t="shared" si="1"/>
        <v>0</v>
      </c>
    </row>
    <row r="111" spans="18:18" x14ac:dyDescent="0.45">
      <c r="R111">
        <f t="shared" si="1"/>
        <v>0</v>
      </c>
    </row>
    <row r="112" spans="18:18" x14ac:dyDescent="0.45">
      <c r="R112">
        <f t="shared" si="1"/>
        <v>0</v>
      </c>
    </row>
    <row r="113" spans="18:18" x14ac:dyDescent="0.45">
      <c r="R113">
        <f t="shared" si="1"/>
        <v>0</v>
      </c>
    </row>
    <row r="114" spans="18:18" x14ac:dyDescent="0.45">
      <c r="R114">
        <f t="shared" si="1"/>
        <v>0</v>
      </c>
    </row>
    <row r="115" spans="18:18" x14ac:dyDescent="0.45">
      <c r="R115">
        <f t="shared" si="1"/>
        <v>0</v>
      </c>
    </row>
    <row r="116" spans="18:18" x14ac:dyDescent="0.45">
      <c r="R116">
        <f t="shared" si="1"/>
        <v>0</v>
      </c>
    </row>
    <row r="117" spans="18:18" x14ac:dyDescent="0.45">
      <c r="R117">
        <f t="shared" si="1"/>
        <v>0</v>
      </c>
    </row>
    <row r="118" spans="18:18" x14ac:dyDescent="0.45">
      <c r="R118">
        <f t="shared" si="1"/>
        <v>0</v>
      </c>
    </row>
    <row r="119" spans="18:18" x14ac:dyDescent="0.45">
      <c r="R119">
        <f t="shared" si="1"/>
        <v>0</v>
      </c>
    </row>
    <row r="120" spans="18:18" x14ac:dyDescent="0.45">
      <c r="R120">
        <f t="shared" si="1"/>
        <v>0</v>
      </c>
    </row>
    <row r="121" spans="18:18" x14ac:dyDescent="0.45">
      <c r="R121">
        <f t="shared" si="1"/>
        <v>0</v>
      </c>
    </row>
    <row r="122" spans="18:18" x14ac:dyDescent="0.45">
      <c r="R122">
        <f t="shared" si="1"/>
        <v>0</v>
      </c>
    </row>
    <row r="123" spans="18:18" x14ac:dyDescent="0.45">
      <c r="R123">
        <f t="shared" si="1"/>
        <v>0</v>
      </c>
    </row>
    <row r="124" spans="18:18" x14ac:dyDescent="0.45">
      <c r="R124">
        <f t="shared" si="1"/>
        <v>0</v>
      </c>
    </row>
    <row r="125" spans="18:18" x14ac:dyDescent="0.45">
      <c r="R125">
        <f t="shared" si="1"/>
        <v>0</v>
      </c>
    </row>
    <row r="126" spans="18:18" x14ac:dyDescent="0.45">
      <c r="R126">
        <f t="shared" si="1"/>
        <v>0</v>
      </c>
    </row>
    <row r="127" spans="18:18" x14ac:dyDescent="0.45">
      <c r="R127">
        <f t="shared" si="1"/>
        <v>0</v>
      </c>
    </row>
    <row r="128" spans="18:18" x14ac:dyDescent="0.45">
      <c r="R128">
        <f t="shared" si="1"/>
        <v>0</v>
      </c>
    </row>
    <row r="129" spans="18:18" x14ac:dyDescent="0.45">
      <c r="R129">
        <f t="shared" si="1"/>
        <v>0</v>
      </c>
    </row>
    <row r="130" spans="18:18" x14ac:dyDescent="0.45">
      <c r="R130">
        <f t="shared" si="1"/>
        <v>0</v>
      </c>
    </row>
    <row r="131" spans="18:18" x14ac:dyDescent="0.45">
      <c r="R131">
        <f t="shared" si="1"/>
        <v>0</v>
      </c>
    </row>
    <row r="132" spans="18:18" x14ac:dyDescent="0.45">
      <c r="R132">
        <f t="shared" ref="R132:R150" si="2">SUM(B132:H132)</f>
        <v>0</v>
      </c>
    </row>
    <row r="133" spans="18:18" x14ac:dyDescent="0.45">
      <c r="R133">
        <f t="shared" si="2"/>
        <v>0</v>
      </c>
    </row>
    <row r="134" spans="18:18" x14ac:dyDescent="0.45">
      <c r="R134">
        <f t="shared" si="2"/>
        <v>0</v>
      </c>
    </row>
    <row r="135" spans="18:18" x14ac:dyDescent="0.45">
      <c r="R135">
        <f t="shared" si="2"/>
        <v>0</v>
      </c>
    </row>
    <row r="136" spans="18:18" x14ac:dyDescent="0.45">
      <c r="R136">
        <f t="shared" si="2"/>
        <v>0</v>
      </c>
    </row>
    <row r="137" spans="18:18" x14ac:dyDescent="0.45">
      <c r="R137">
        <f t="shared" si="2"/>
        <v>0</v>
      </c>
    </row>
    <row r="138" spans="18:18" x14ac:dyDescent="0.45">
      <c r="R138">
        <f t="shared" si="2"/>
        <v>0</v>
      </c>
    </row>
    <row r="139" spans="18:18" x14ac:dyDescent="0.45">
      <c r="R139">
        <f t="shared" si="2"/>
        <v>0</v>
      </c>
    </row>
    <row r="140" spans="18:18" x14ac:dyDescent="0.45">
      <c r="R140">
        <f t="shared" si="2"/>
        <v>0</v>
      </c>
    </row>
    <row r="141" spans="18:18" x14ac:dyDescent="0.45">
      <c r="R141">
        <f t="shared" si="2"/>
        <v>0</v>
      </c>
    </row>
    <row r="142" spans="18:18" x14ac:dyDescent="0.45">
      <c r="R142">
        <f t="shared" si="2"/>
        <v>0</v>
      </c>
    </row>
    <row r="143" spans="18:18" x14ac:dyDescent="0.45">
      <c r="R143">
        <f t="shared" si="2"/>
        <v>0</v>
      </c>
    </row>
    <row r="144" spans="18:18" x14ac:dyDescent="0.45">
      <c r="R144">
        <f t="shared" si="2"/>
        <v>0</v>
      </c>
    </row>
    <row r="145" spans="18:18" x14ac:dyDescent="0.45">
      <c r="R145">
        <f t="shared" si="2"/>
        <v>0</v>
      </c>
    </row>
    <row r="146" spans="18:18" x14ac:dyDescent="0.45">
      <c r="R146">
        <f t="shared" si="2"/>
        <v>0</v>
      </c>
    </row>
    <row r="147" spans="18:18" x14ac:dyDescent="0.45">
      <c r="R147">
        <f t="shared" si="2"/>
        <v>0</v>
      </c>
    </row>
    <row r="148" spans="18:18" x14ac:dyDescent="0.45">
      <c r="R148">
        <f t="shared" si="2"/>
        <v>0</v>
      </c>
    </row>
    <row r="149" spans="18:18" x14ac:dyDescent="0.45">
      <c r="R149">
        <f t="shared" si="2"/>
        <v>0</v>
      </c>
    </row>
    <row r="150" spans="18:18" x14ac:dyDescent="0.45">
      <c r="R150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FA18-2294-42D3-A564-43F4239E9446}">
  <dimension ref="A1:V18"/>
  <sheetViews>
    <sheetView workbookViewId="0"/>
  </sheetViews>
  <sheetFormatPr defaultRowHeight="14.25" x14ac:dyDescent="0.45"/>
  <cols>
    <col min="1" max="1" width="12.06640625" bestFit="1" customWidth="1"/>
    <col min="2" max="2" width="14.73046875" bestFit="1" customWidth="1"/>
    <col min="3" max="9" width="10.796875" bestFit="1" customWidth="1"/>
    <col min="10" max="10" width="10.59765625" bestFit="1" customWidth="1"/>
    <col min="11" max="17" width="5.46484375" customWidth="1"/>
  </cols>
  <sheetData>
    <row r="1" spans="1:22" x14ac:dyDescent="0.45">
      <c r="A1" s="14" t="s">
        <v>126</v>
      </c>
      <c r="B1" s="14" t="s">
        <v>125</v>
      </c>
    </row>
    <row r="2" spans="1:22" x14ac:dyDescent="0.45">
      <c r="A2" s="14" t="s">
        <v>118</v>
      </c>
      <c r="B2" t="s">
        <v>326</v>
      </c>
      <c r="C2" t="s">
        <v>329</v>
      </c>
      <c r="D2" t="s">
        <v>323</v>
      </c>
      <c r="E2" t="s">
        <v>327</v>
      </c>
      <c r="F2" t="s">
        <v>328</v>
      </c>
      <c r="G2" t="s">
        <v>322</v>
      </c>
      <c r="H2" t="s">
        <v>321</v>
      </c>
      <c r="I2" t="s">
        <v>324</v>
      </c>
      <c r="J2" t="s">
        <v>325</v>
      </c>
    </row>
    <row r="3" spans="1:22" x14ac:dyDescent="0.45">
      <c r="A3" s="29">
        <v>46088</v>
      </c>
      <c r="B3" s="51"/>
      <c r="C3" s="51"/>
      <c r="D3" s="51"/>
      <c r="E3" s="51"/>
      <c r="F3" s="51"/>
      <c r="G3" s="51"/>
      <c r="H3" s="51">
        <v>1</v>
      </c>
      <c r="I3" s="51"/>
      <c r="J3" s="51"/>
      <c r="V3" s="16" t="s">
        <v>209</v>
      </c>
    </row>
    <row r="4" spans="1:22" x14ac:dyDescent="0.45">
      <c r="A4" s="29">
        <v>46090</v>
      </c>
      <c r="B4" s="51"/>
      <c r="C4" s="51"/>
      <c r="D4" s="51"/>
      <c r="E4" s="51"/>
      <c r="F4" s="51"/>
      <c r="G4" s="51"/>
      <c r="H4" s="51"/>
      <c r="I4" s="51">
        <v>1</v>
      </c>
      <c r="J4" s="51">
        <v>1</v>
      </c>
      <c r="V4" s="16" t="s">
        <v>210</v>
      </c>
    </row>
    <row r="5" spans="1:22" x14ac:dyDescent="0.45">
      <c r="A5" s="29">
        <v>46092</v>
      </c>
      <c r="B5" s="51">
        <v>1</v>
      </c>
      <c r="C5" s="51"/>
      <c r="D5" s="51"/>
      <c r="E5" s="51">
        <v>1</v>
      </c>
      <c r="F5" s="51">
        <v>4</v>
      </c>
      <c r="G5" s="51"/>
      <c r="H5" s="51">
        <v>2</v>
      </c>
      <c r="I5" s="51"/>
      <c r="J5" s="51">
        <v>1</v>
      </c>
      <c r="V5" s="16" t="s">
        <v>211</v>
      </c>
    </row>
    <row r="6" spans="1:22" x14ac:dyDescent="0.45">
      <c r="A6" s="29">
        <v>46093</v>
      </c>
      <c r="B6" s="51">
        <v>1</v>
      </c>
      <c r="C6" s="51"/>
      <c r="D6" s="51">
        <v>1</v>
      </c>
      <c r="E6" s="51">
        <v>1</v>
      </c>
      <c r="F6" s="51">
        <v>2</v>
      </c>
      <c r="G6" s="51">
        <v>2</v>
      </c>
      <c r="H6" s="51">
        <v>6</v>
      </c>
      <c r="I6" s="51">
        <v>3</v>
      </c>
      <c r="J6" s="51">
        <v>13</v>
      </c>
      <c r="V6" s="16" t="s">
        <v>212</v>
      </c>
    </row>
    <row r="7" spans="1:22" x14ac:dyDescent="0.45">
      <c r="A7" s="29">
        <v>46094</v>
      </c>
      <c r="B7" s="51">
        <v>2</v>
      </c>
      <c r="C7" s="51">
        <v>1</v>
      </c>
      <c r="D7" s="51">
        <v>1</v>
      </c>
      <c r="E7" s="51"/>
      <c r="F7" s="51">
        <v>5</v>
      </c>
      <c r="G7" s="51">
        <v>1</v>
      </c>
      <c r="H7" s="51">
        <v>2</v>
      </c>
      <c r="I7" s="51">
        <v>3</v>
      </c>
      <c r="J7" s="51">
        <v>10</v>
      </c>
      <c r="V7" s="16" t="s">
        <v>213</v>
      </c>
    </row>
    <row r="8" spans="1:22" x14ac:dyDescent="0.45">
      <c r="A8" s="29">
        <v>46095</v>
      </c>
      <c r="B8" s="51">
        <v>1</v>
      </c>
      <c r="C8" s="51">
        <v>1</v>
      </c>
      <c r="D8" s="51"/>
      <c r="E8" s="51">
        <v>2</v>
      </c>
      <c r="F8" s="51">
        <v>4</v>
      </c>
      <c r="G8" s="51">
        <v>2</v>
      </c>
      <c r="H8" s="51">
        <v>3</v>
      </c>
      <c r="I8" s="51">
        <v>1</v>
      </c>
      <c r="J8" s="51">
        <v>5</v>
      </c>
      <c r="V8" s="16" t="s">
        <v>214</v>
      </c>
    </row>
    <row r="9" spans="1:22" x14ac:dyDescent="0.45">
      <c r="A9" s="29">
        <v>46096</v>
      </c>
      <c r="B9" s="51">
        <v>2</v>
      </c>
      <c r="C9" s="51">
        <v>1</v>
      </c>
      <c r="D9" s="51"/>
      <c r="E9" s="51">
        <v>1</v>
      </c>
      <c r="F9" s="51"/>
      <c r="G9" s="51"/>
      <c r="H9" s="51"/>
      <c r="I9" s="51"/>
      <c r="J9" s="51">
        <v>4</v>
      </c>
    </row>
    <row r="10" spans="1:22" x14ac:dyDescent="0.45">
      <c r="A10" s="29">
        <v>46097</v>
      </c>
      <c r="B10" s="51"/>
      <c r="C10" s="51"/>
      <c r="D10" s="51"/>
      <c r="E10" s="51"/>
      <c r="F10" s="51">
        <v>1</v>
      </c>
      <c r="G10" s="51"/>
      <c r="H10" s="51"/>
      <c r="I10" s="51"/>
      <c r="J10" s="51">
        <v>1</v>
      </c>
    </row>
    <row r="11" spans="1:22" x14ac:dyDescent="0.45">
      <c r="A11" s="29">
        <v>46098</v>
      </c>
      <c r="B11" s="51">
        <v>1</v>
      </c>
      <c r="C11" s="51"/>
      <c r="D11" s="51"/>
      <c r="E11" s="51"/>
      <c r="F11" s="51"/>
      <c r="G11" s="51"/>
      <c r="H11" s="51"/>
      <c r="I11" s="51"/>
      <c r="J11" s="51">
        <v>1</v>
      </c>
    </row>
    <row r="12" spans="1:22" x14ac:dyDescent="0.45">
      <c r="A12" s="29">
        <v>46099</v>
      </c>
      <c r="B12" s="51"/>
      <c r="C12" s="51"/>
      <c r="D12" s="51"/>
      <c r="E12" s="51">
        <v>1</v>
      </c>
      <c r="F12" s="51"/>
      <c r="G12" s="51"/>
      <c r="H12" s="51"/>
      <c r="I12" s="51">
        <v>1</v>
      </c>
      <c r="J12" s="51">
        <v>1</v>
      </c>
      <c r="V12" t="s">
        <v>288</v>
      </c>
    </row>
    <row r="13" spans="1:22" x14ac:dyDescent="0.45">
      <c r="A13" s="29">
        <v>46100</v>
      </c>
      <c r="B13" s="51">
        <v>1</v>
      </c>
      <c r="C13" s="51"/>
      <c r="D13" s="51"/>
      <c r="E13" s="51"/>
      <c r="F13" s="51"/>
      <c r="G13" s="51"/>
      <c r="H13" s="51"/>
      <c r="I13" s="51"/>
      <c r="J13" s="51">
        <v>1</v>
      </c>
      <c r="V13" t="s">
        <v>291</v>
      </c>
    </row>
    <row r="14" spans="1:22" x14ac:dyDescent="0.45">
      <c r="A14" s="29">
        <v>46102</v>
      </c>
      <c r="B14" s="51"/>
      <c r="C14" s="51">
        <v>1</v>
      </c>
      <c r="D14" s="51"/>
      <c r="E14" s="51">
        <v>1</v>
      </c>
      <c r="F14" s="51"/>
      <c r="G14" s="51"/>
      <c r="H14" s="51"/>
      <c r="I14" s="51"/>
      <c r="J14" s="51"/>
      <c r="V14" t="s">
        <v>289</v>
      </c>
    </row>
    <row r="15" spans="1:22" x14ac:dyDescent="0.45">
      <c r="A15" s="29">
        <v>46089</v>
      </c>
      <c r="B15" s="51"/>
      <c r="C15" s="51"/>
      <c r="D15" s="51">
        <v>1</v>
      </c>
      <c r="E15" s="51"/>
      <c r="F15" s="51"/>
      <c r="G15" s="51">
        <v>1</v>
      </c>
      <c r="H15" s="51"/>
      <c r="I15" s="51"/>
      <c r="J15" s="51"/>
      <c r="V15" t="s">
        <v>290</v>
      </c>
    </row>
    <row r="16" spans="1:22" x14ac:dyDescent="0.45">
      <c r="A16" s="29">
        <v>46091</v>
      </c>
      <c r="B16" s="51">
        <v>1</v>
      </c>
      <c r="C16" s="51"/>
      <c r="D16" s="51"/>
      <c r="E16" s="51">
        <v>1</v>
      </c>
      <c r="F16" s="51">
        <v>1</v>
      </c>
      <c r="G16" s="51"/>
      <c r="H16" s="51">
        <v>1</v>
      </c>
      <c r="I16" s="51"/>
      <c r="J16" s="51">
        <v>4</v>
      </c>
    </row>
    <row r="17" spans="1:10" x14ac:dyDescent="0.45">
      <c r="A17" s="29">
        <v>46101</v>
      </c>
      <c r="B17" s="51"/>
      <c r="C17" s="51"/>
      <c r="D17" s="51"/>
      <c r="E17" s="51"/>
      <c r="F17" s="51">
        <v>1</v>
      </c>
      <c r="G17" s="51">
        <v>1</v>
      </c>
      <c r="H17" s="51"/>
      <c r="I17" s="51"/>
      <c r="J17" s="51"/>
    </row>
    <row r="18" spans="1:10" x14ac:dyDescent="0.45">
      <c r="A18" s="33" t="s">
        <v>292</v>
      </c>
      <c r="B18" s="51">
        <v>10</v>
      </c>
      <c r="C18" s="51">
        <v>4</v>
      </c>
      <c r="D18" s="51">
        <v>3</v>
      </c>
      <c r="E18" s="51">
        <v>8</v>
      </c>
      <c r="F18" s="51">
        <v>18</v>
      </c>
      <c r="G18" s="51">
        <v>7</v>
      </c>
      <c r="H18" s="51">
        <v>15</v>
      </c>
      <c r="I18" s="51">
        <v>9</v>
      </c>
      <c r="J18" s="51">
        <v>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630D-4D94-4227-995A-DB771DB32065}">
  <dimension ref="A1:AQ228"/>
  <sheetViews>
    <sheetView showZeros="0"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4.25" x14ac:dyDescent="0.45"/>
  <cols>
    <col min="1" max="11" width="12.59765625" style="2" customWidth="1"/>
    <col min="12" max="12" width="11.33203125" customWidth="1"/>
    <col min="13" max="18" width="12.59765625" style="2" customWidth="1"/>
    <col min="19" max="35" width="7.59765625" style="2" customWidth="1"/>
    <col min="36" max="36" width="2.9296875" style="2" customWidth="1"/>
    <col min="37" max="39" width="11.06640625" style="2" customWidth="1"/>
    <col min="40" max="259" width="9.06640625" style="2"/>
    <col min="260" max="260" width="13.73046875" style="2" customWidth="1"/>
    <col min="261" max="261" width="15.1328125" style="2" customWidth="1"/>
    <col min="262" max="262" width="12.265625" style="2" bestFit="1" customWidth="1"/>
    <col min="263" max="263" width="12.1328125" style="2" bestFit="1" customWidth="1"/>
    <col min="264" max="264" width="11.59765625" style="2" customWidth="1"/>
    <col min="265" max="265" width="14.59765625" style="2" customWidth="1"/>
    <col min="266" max="266" width="11.73046875" style="2" bestFit="1" customWidth="1"/>
    <col min="267" max="267" width="9.73046875" style="2" customWidth="1"/>
    <col min="268" max="268" width="10.59765625" style="2" bestFit="1" customWidth="1"/>
    <col min="269" max="269" width="11" style="2" customWidth="1"/>
    <col min="270" max="289" width="8.59765625" style="2" customWidth="1"/>
    <col min="290" max="515" width="9.06640625" style="2"/>
    <col min="516" max="516" width="13.73046875" style="2" customWidth="1"/>
    <col min="517" max="517" width="15.1328125" style="2" customWidth="1"/>
    <col min="518" max="518" width="12.265625" style="2" bestFit="1" customWidth="1"/>
    <col min="519" max="519" width="12.1328125" style="2" bestFit="1" customWidth="1"/>
    <col min="520" max="520" width="11.59765625" style="2" customWidth="1"/>
    <col min="521" max="521" width="14.59765625" style="2" customWidth="1"/>
    <col min="522" max="522" width="11.73046875" style="2" bestFit="1" customWidth="1"/>
    <col min="523" max="523" width="9.73046875" style="2" customWidth="1"/>
    <col min="524" max="524" width="10.59765625" style="2" bestFit="1" customWidth="1"/>
    <col min="525" max="525" width="11" style="2" customWidth="1"/>
    <col min="526" max="545" width="8.59765625" style="2" customWidth="1"/>
    <col min="546" max="771" width="9.06640625" style="2"/>
    <col min="772" max="772" width="13.73046875" style="2" customWidth="1"/>
    <col min="773" max="773" width="15.1328125" style="2" customWidth="1"/>
    <col min="774" max="774" width="12.265625" style="2" bestFit="1" customWidth="1"/>
    <col min="775" max="775" width="12.1328125" style="2" bestFit="1" customWidth="1"/>
    <col min="776" max="776" width="11.59765625" style="2" customWidth="1"/>
    <col min="777" max="777" width="14.59765625" style="2" customWidth="1"/>
    <col min="778" max="778" width="11.73046875" style="2" bestFit="1" customWidth="1"/>
    <col min="779" max="779" width="9.73046875" style="2" customWidth="1"/>
    <col min="780" max="780" width="10.59765625" style="2" bestFit="1" customWidth="1"/>
    <col min="781" max="781" width="11" style="2" customWidth="1"/>
    <col min="782" max="801" width="8.59765625" style="2" customWidth="1"/>
    <col min="802" max="1027" width="9.06640625" style="2"/>
    <col min="1028" max="1028" width="13.73046875" style="2" customWidth="1"/>
    <col min="1029" max="1029" width="15.1328125" style="2" customWidth="1"/>
    <col min="1030" max="1030" width="12.265625" style="2" bestFit="1" customWidth="1"/>
    <col min="1031" max="1031" width="12.1328125" style="2" bestFit="1" customWidth="1"/>
    <col min="1032" max="1032" width="11.59765625" style="2" customWidth="1"/>
    <col min="1033" max="1033" width="14.59765625" style="2" customWidth="1"/>
    <col min="1034" max="1034" width="11.73046875" style="2" bestFit="1" customWidth="1"/>
    <col min="1035" max="1035" width="9.73046875" style="2" customWidth="1"/>
    <col min="1036" max="1036" width="10.59765625" style="2" bestFit="1" customWidth="1"/>
    <col min="1037" max="1037" width="11" style="2" customWidth="1"/>
    <col min="1038" max="1057" width="8.59765625" style="2" customWidth="1"/>
    <col min="1058" max="1283" width="9.06640625" style="2"/>
    <col min="1284" max="1284" width="13.73046875" style="2" customWidth="1"/>
    <col min="1285" max="1285" width="15.1328125" style="2" customWidth="1"/>
    <col min="1286" max="1286" width="12.265625" style="2" bestFit="1" customWidth="1"/>
    <col min="1287" max="1287" width="12.1328125" style="2" bestFit="1" customWidth="1"/>
    <col min="1288" max="1288" width="11.59765625" style="2" customWidth="1"/>
    <col min="1289" max="1289" width="14.59765625" style="2" customWidth="1"/>
    <col min="1290" max="1290" width="11.73046875" style="2" bestFit="1" customWidth="1"/>
    <col min="1291" max="1291" width="9.73046875" style="2" customWidth="1"/>
    <col min="1292" max="1292" width="10.59765625" style="2" bestFit="1" customWidth="1"/>
    <col min="1293" max="1293" width="11" style="2" customWidth="1"/>
    <col min="1294" max="1313" width="8.59765625" style="2" customWidth="1"/>
    <col min="1314" max="1539" width="9.06640625" style="2"/>
    <col min="1540" max="1540" width="13.73046875" style="2" customWidth="1"/>
    <col min="1541" max="1541" width="15.1328125" style="2" customWidth="1"/>
    <col min="1542" max="1542" width="12.265625" style="2" bestFit="1" customWidth="1"/>
    <col min="1543" max="1543" width="12.1328125" style="2" bestFit="1" customWidth="1"/>
    <col min="1544" max="1544" width="11.59765625" style="2" customWidth="1"/>
    <col min="1545" max="1545" width="14.59765625" style="2" customWidth="1"/>
    <col min="1546" max="1546" width="11.73046875" style="2" bestFit="1" customWidth="1"/>
    <col min="1547" max="1547" width="9.73046875" style="2" customWidth="1"/>
    <col min="1548" max="1548" width="10.59765625" style="2" bestFit="1" customWidth="1"/>
    <col min="1549" max="1549" width="11" style="2" customWidth="1"/>
    <col min="1550" max="1569" width="8.59765625" style="2" customWidth="1"/>
    <col min="1570" max="1795" width="9.06640625" style="2"/>
    <col min="1796" max="1796" width="13.73046875" style="2" customWidth="1"/>
    <col min="1797" max="1797" width="15.1328125" style="2" customWidth="1"/>
    <col min="1798" max="1798" width="12.265625" style="2" bestFit="1" customWidth="1"/>
    <col min="1799" max="1799" width="12.1328125" style="2" bestFit="1" customWidth="1"/>
    <col min="1800" max="1800" width="11.59765625" style="2" customWidth="1"/>
    <col min="1801" max="1801" width="14.59765625" style="2" customWidth="1"/>
    <col min="1802" max="1802" width="11.73046875" style="2" bestFit="1" customWidth="1"/>
    <col min="1803" max="1803" width="9.73046875" style="2" customWidth="1"/>
    <col min="1804" max="1804" width="10.59765625" style="2" bestFit="1" customWidth="1"/>
    <col min="1805" max="1805" width="11" style="2" customWidth="1"/>
    <col min="1806" max="1825" width="8.59765625" style="2" customWidth="1"/>
    <col min="1826" max="2051" width="9.06640625" style="2"/>
    <col min="2052" max="2052" width="13.73046875" style="2" customWidth="1"/>
    <col min="2053" max="2053" width="15.1328125" style="2" customWidth="1"/>
    <col min="2054" max="2054" width="12.265625" style="2" bestFit="1" customWidth="1"/>
    <col min="2055" max="2055" width="12.1328125" style="2" bestFit="1" customWidth="1"/>
    <col min="2056" max="2056" width="11.59765625" style="2" customWidth="1"/>
    <col min="2057" max="2057" width="14.59765625" style="2" customWidth="1"/>
    <col min="2058" max="2058" width="11.73046875" style="2" bestFit="1" customWidth="1"/>
    <col min="2059" max="2059" width="9.73046875" style="2" customWidth="1"/>
    <col min="2060" max="2060" width="10.59765625" style="2" bestFit="1" customWidth="1"/>
    <col min="2061" max="2061" width="11" style="2" customWidth="1"/>
    <col min="2062" max="2081" width="8.59765625" style="2" customWidth="1"/>
    <col min="2082" max="2307" width="9.06640625" style="2"/>
    <col min="2308" max="2308" width="13.73046875" style="2" customWidth="1"/>
    <col min="2309" max="2309" width="15.1328125" style="2" customWidth="1"/>
    <col min="2310" max="2310" width="12.265625" style="2" bestFit="1" customWidth="1"/>
    <col min="2311" max="2311" width="12.1328125" style="2" bestFit="1" customWidth="1"/>
    <col min="2312" max="2312" width="11.59765625" style="2" customWidth="1"/>
    <col min="2313" max="2313" width="14.59765625" style="2" customWidth="1"/>
    <col min="2314" max="2314" width="11.73046875" style="2" bestFit="1" customWidth="1"/>
    <col min="2315" max="2315" width="9.73046875" style="2" customWidth="1"/>
    <col min="2316" max="2316" width="10.59765625" style="2" bestFit="1" customWidth="1"/>
    <col min="2317" max="2317" width="11" style="2" customWidth="1"/>
    <col min="2318" max="2337" width="8.59765625" style="2" customWidth="1"/>
    <col min="2338" max="2563" width="9.06640625" style="2"/>
    <col min="2564" max="2564" width="13.73046875" style="2" customWidth="1"/>
    <col min="2565" max="2565" width="15.1328125" style="2" customWidth="1"/>
    <col min="2566" max="2566" width="12.265625" style="2" bestFit="1" customWidth="1"/>
    <col min="2567" max="2567" width="12.1328125" style="2" bestFit="1" customWidth="1"/>
    <col min="2568" max="2568" width="11.59765625" style="2" customWidth="1"/>
    <col min="2569" max="2569" width="14.59765625" style="2" customWidth="1"/>
    <col min="2570" max="2570" width="11.73046875" style="2" bestFit="1" customWidth="1"/>
    <col min="2571" max="2571" width="9.73046875" style="2" customWidth="1"/>
    <col min="2572" max="2572" width="10.59765625" style="2" bestFit="1" customWidth="1"/>
    <col min="2573" max="2573" width="11" style="2" customWidth="1"/>
    <col min="2574" max="2593" width="8.59765625" style="2" customWidth="1"/>
    <col min="2594" max="2819" width="9.06640625" style="2"/>
    <col min="2820" max="2820" width="13.73046875" style="2" customWidth="1"/>
    <col min="2821" max="2821" width="15.1328125" style="2" customWidth="1"/>
    <col min="2822" max="2822" width="12.265625" style="2" bestFit="1" customWidth="1"/>
    <col min="2823" max="2823" width="12.1328125" style="2" bestFit="1" customWidth="1"/>
    <col min="2824" max="2824" width="11.59765625" style="2" customWidth="1"/>
    <col min="2825" max="2825" width="14.59765625" style="2" customWidth="1"/>
    <col min="2826" max="2826" width="11.73046875" style="2" bestFit="1" customWidth="1"/>
    <col min="2827" max="2827" width="9.73046875" style="2" customWidth="1"/>
    <col min="2828" max="2828" width="10.59765625" style="2" bestFit="1" customWidth="1"/>
    <col min="2829" max="2829" width="11" style="2" customWidth="1"/>
    <col min="2830" max="2849" width="8.59765625" style="2" customWidth="1"/>
    <col min="2850" max="3075" width="9.06640625" style="2"/>
    <col min="3076" max="3076" width="13.73046875" style="2" customWidth="1"/>
    <col min="3077" max="3077" width="15.1328125" style="2" customWidth="1"/>
    <col min="3078" max="3078" width="12.265625" style="2" bestFit="1" customWidth="1"/>
    <col min="3079" max="3079" width="12.1328125" style="2" bestFit="1" customWidth="1"/>
    <col min="3080" max="3080" width="11.59765625" style="2" customWidth="1"/>
    <col min="3081" max="3081" width="14.59765625" style="2" customWidth="1"/>
    <col min="3082" max="3082" width="11.73046875" style="2" bestFit="1" customWidth="1"/>
    <col min="3083" max="3083" width="9.73046875" style="2" customWidth="1"/>
    <col min="3084" max="3084" width="10.59765625" style="2" bestFit="1" customWidth="1"/>
    <col min="3085" max="3085" width="11" style="2" customWidth="1"/>
    <col min="3086" max="3105" width="8.59765625" style="2" customWidth="1"/>
    <col min="3106" max="3331" width="9.06640625" style="2"/>
    <col min="3332" max="3332" width="13.73046875" style="2" customWidth="1"/>
    <col min="3333" max="3333" width="15.1328125" style="2" customWidth="1"/>
    <col min="3334" max="3334" width="12.265625" style="2" bestFit="1" customWidth="1"/>
    <col min="3335" max="3335" width="12.1328125" style="2" bestFit="1" customWidth="1"/>
    <col min="3336" max="3336" width="11.59765625" style="2" customWidth="1"/>
    <col min="3337" max="3337" width="14.59765625" style="2" customWidth="1"/>
    <col min="3338" max="3338" width="11.73046875" style="2" bestFit="1" customWidth="1"/>
    <col min="3339" max="3339" width="9.73046875" style="2" customWidth="1"/>
    <col min="3340" max="3340" width="10.59765625" style="2" bestFit="1" customWidth="1"/>
    <col min="3341" max="3341" width="11" style="2" customWidth="1"/>
    <col min="3342" max="3361" width="8.59765625" style="2" customWidth="1"/>
    <col min="3362" max="3587" width="9.06640625" style="2"/>
    <col min="3588" max="3588" width="13.73046875" style="2" customWidth="1"/>
    <col min="3589" max="3589" width="15.1328125" style="2" customWidth="1"/>
    <col min="3590" max="3590" width="12.265625" style="2" bestFit="1" customWidth="1"/>
    <col min="3591" max="3591" width="12.1328125" style="2" bestFit="1" customWidth="1"/>
    <col min="3592" max="3592" width="11.59765625" style="2" customWidth="1"/>
    <col min="3593" max="3593" width="14.59765625" style="2" customWidth="1"/>
    <col min="3594" max="3594" width="11.73046875" style="2" bestFit="1" customWidth="1"/>
    <col min="3595" max="3595" width="9.73046875" style="2" customWidth="1"/>
    <col min="3596" max="3596" width="10.59765625" style="2" bestFit="1" customWidth="1"/>
    <col min="3597" max="3597" width="11" style="2" customWidth="1"/>
    <col min="3598" max="3617" width="8.59765625" style="2" customWidth="1"/>
    <col min="3618" max="3843" width="9.06640625" style="2"/>
    <col min="3844" max="3844" width="13.73046875" style="2" customWidth="1"/>
    <col min="3845" max="3845" width="15.1328125" style="2" customWidth="1"/>
    <col min="3846" max="3846" width="12.265625" style="2" bestFit="1" customWidth="1"/>
    <col min="3847" max="3847" width="12.1328125" style="2" bestFit="1" customWidth="1"/>
    <col min="3848" max="3848" width="11.59765625" style="2" customWidth="1"/>
    <col min="3849" max="3849" width="14.59765625" style="2" customWidth="1"/>
    <col min="3850" max="3850" width="11.73046875" style="2" bestFit="1" customWidth="1"/>
    <col min="3851" max="3851" width="9.73046875" style="2" customWidth="1"/>
    <col min="3852" max="3852" width="10.59765625" style="2" bestFit="1" customWidth="1"/>
    <col min="3853" max="3853" width="11" style="2" customWidth="1"/>
    <col min="3854" max="3873" width="8.59765625" style="2" customWidth="1"/>
    <col min="3874" max="4099" width="9.06640625" style="2"/>
    <col min="4100" max="4100" width="13.73046875" style="2" customWidth="1"/>
    <col min="4101" max="4101" width="15.1328125" style="2" customWidth="1"/>
    <col min="4102" max="4102" width="12.265625" style="2" bestFit="1" customWidth="1"/>
    <col min="4103" max="4103" width="12.1328125" style="2" bestFit="1" customWidth="1"/>
    <col min="4104" max="4104" width="11.59765625" style="2" customWidth="1"/>
    <col min="4105" max="4105" width="14.59765625" style="2" customWidth="1"/>
    <col min="4106" max="4106" width="11.73046875" style="2" bestFit="1" customWidth="1"/>
    <col min="4107" max="4107" width="9.73046875" style="2" customWidth="1"/>
    <col min="4108" max="4108" width="10.59765625" style="2" bestFit="1" customWidth="1"/>
    <col min="4109" max="4109" width="11" style="2" customWidth="1"/>
    <col min="4110" max="4129" width="8.59765625" style="2" customWidth="1"/>
    <col min="4130" max="4355" width="9.06640625" style="2"/>
    <col min="4356" max="4356" width="13.73046875" style="2" customWidth="1"/>
    <col min="4357" max="4357" width="15.1328125" style="2" customWidth="1"/>
    <col min="4358" max="4358" width="12.265625" style="2" bestFit="1" customWidth="1"/>
    <col min="4359" max="4359" width="12.1328125" style="2" bestFit="1" customWidth="1"/>
    <col min="4360" max="4360" width="11.59765625" style="2" customWidth="1"/>
    <col min="4361" max="4361" width="14.59765625" style="2" customWidth="1"/>
    <col min="4362" max="4362" width="11.73046875" style="2" bestFit="1" customWidth="1"/>
    <col min="4363" max="4363" width="9.73046875" style="2" customWidth="1"/>
    <col min="4364" max="4364" width="10.59765625" style="2" bestFit="1" customWidth="1"/>
    <col min="4365" max="4365" width="11" style="2" customWidth="1"/>
    <col min="4366" max="4385" width="8.59765625" style="2" customWidth="1"/>
    <col min="4386" max="4611" width="9.06640625" style="2"/>
    <col min="4612" max="4612" width="13.73046875" style="2" customWidth="1"/>
    <col min="4613" max="4613" width="15.1328125" style="2" customWidth="1"/>
    <col min="4614" max="4614" width="12.265625" style="2" bestFit="1" customWidth="1"/>
    <col min="4615" max="4615" width="12.1328125" style="2" bestFit="1" customWidth="1"/>
    <col min="4616" max="4616" width="11.59765625" style="2" customWidth="1"/>
    <col min="4617" max="4617" width="14.59765625" style="2" customWidth="1"/>
    <col min="4618" max="4618" width="11.73046875" style="2" bestFit="1" customWidth="1"/>
    <col min="4619" max="4619" width="9.73046875" style="2" customWidth="1"/>
    <col min="4620" max="4620" width="10.59765625" style="2" bestFit="1" customWidth="1"/>
    <col min="4621" max="4621" width="11" style="2" customWidth="1"/>
    <col min="4622" max="4641" width="8.59765625" style="2" customWidth="1"/>
    <col min="4642" max="4867" width="9.06640625" style="2"/>
    <col min="4868" max="4868" width="13.73046875" style="2" customWidth="1"/>
    <col min="4869" max="4869" width="15.1328125" style="2" customWidth="1"/>
    <col min="4870" max="4870" width="12.265625" style="2" bestFit="1" customWidth="1"/>
    <col min="4871" max="4871" width="12.1328125" style="2" bestFit="1" customWidth="1"/>
    <col min="4872" max="4872" width="11.59765625" style="2" customWidth="1"/>
    <col min="4873" max="4873" width="14.59765625" style="2" customWidth="1"/>
    <col min="4874" max="4874" width="11.73046875" style="2" bestFit="1" customWidth="1"/>
    <col min="4875" max="4875" width="9.73046875" style="2" customWidth="1"/>
    <col min="4876" max="4876" width="10.59765625" style="2" bestFit="1" customWidth="1"/>
    <col min="4877" max="4877" width="11" style="2" customWidth="1"/>
    <col min="4878" max="4897" width="8.59765625" style="2" customWidth="1"/>
    <col min="4898" max="5123" width="9.06640625" style="2"/>
    <col min="5124" max="5124" width="13.73046875" style="2" customWidth="1"/>
    <col min="5125" max="5125" width="15.1328125" style="2" customWidth="1"/>
    <col min="5126" max="5126" width="12.265625" style="2" bestFit="1" customWidth="1"/>
    <col min="5127" max="5127" width="12.1328125" style="2" bestFit="1" customWidth="1"/>
    <col min="5128" max="5128" width="11.59765625" style="2" customWidth="1"/>
    <col min="5129" max="5129" width="14.59765625" style="2" customWidth="1"/>
    <col min="5130" max="5130" width="11.73046875" style="2" bestFit="1" customWidth="1"/>
    <col min="5131" max="5131" width="9.73046875" style="2" customWidth="1"/>
    <col min="5132" max="5132" width="10.59765625" style="2" bestFit="1" customWidth="1"/>
    <col min="5133" max="5133" width="11" style="2" customWidth="1"/>
    <col min="5134" max="5153" width="8.59765625" style="2" customWidth="1"/>
    <col min="5154" max="5379" width="9.06640625" style="2"/>
    <col min="5380" max="5380" width="13.73046875" style="2" customWidth="1"/>
    <col min="5381" max="5381" width="15.1328125" style="2" customWidth="1"/>
    <col min="5382" max="5382" width="12.265625" style="2" bestFit="1" customWidth="1"/>
    <col min="5383" max="5383" width="12.1328125" style="2" bestFit="1" customWidth="1"/>
    <col min="5384" max="5384" width="11.59765625" style="2" customWidth="1"/>
    <col min="5385" max="5385" width="14.59765625" style="2" customWidth="1"/>
    <col min="5386" max="5386" width="11.73046875" style="2" bestFit="1" customWidth="1"/>
    <col min="5387" max="5387" width="9.73046875" style="2" customWidth="1"/>
    <col min="5388" max="5388" width="10.59765625" style="2" bestFit="1" customWidth="1"/>
    <col min="5389" max="5389" width="11" style="2" customWidth="1"/>
    <col min="5390" max="5409" width="8.59765625" style="2" customWidth="1"/>
    <col min="5410" max="5635" width="9.06640625" style="2"/>
    <col min="5636" max="5636" width="13.73046875" style="2" customWidth="1"/>
    <col min="5637" max="5637" width="15.1328125" style="2" customWidth="1"/>
    <col min="5638" max="5638" width="12.265625" style="2" bestFit="1" customWidth="1"/>
    <col min="5639" max="5639" width="12.1328125" style="2" bestFit="1" customWidth="1"/>
    <col min="5640" max="5640" width="11.59765625" style="2" customWidth="1"/>
    <col min="5641" max="5641" width="14.59765625" style="2" customWidth="1"/>
    <col min="5642" max="5642" width="11.73046875" style="2" bestFit="1" customWidth="1"/>
    <col min="5643" max="5643" width="9.73046875" style="2" customWidth="1"/>
    <col min="5644" max="5644" width="10.59765625" style="2" bestFit="1" customWidth="1"/>
    <col min="5645" max="5645" width="11" style="2" customWidth="1"/>
    <col min="5646" max="5665" width="8.59765625" style="2" customWidth="1"/>
    <col min="5666" max="5891" width="9.06640625" style="2"/>
    <col min="5892" max="5892" width="13.73046875" style="2" customWidth="1"/>
    <col min="5893" max="5893" width="15.1328125" style="2" customWidth="1"/>
    <col min="5894" max="5894" width="12.265625" style="2" bestFit="1" customWidth="1"/>
    <col min="5895" max="5895" width="12.1328125" style="2" bestFit="1" customWidth="1"/>
    <col min="5896" max="5896" width="11.59765625" style="2" customWidth="1"/>
    <col min="5897" max="5897" width="14.59765625" style="2" customWidth="1"/>
    <col min="5898" max="5898" width="11.73046875" style="2" bestFit="1" customWidth="1"/>
    <col min="5899" max="5899" width="9.73046875" style="2" customWidth="1"/>
    <col min="5900" max="5900" width="10.59765625" style="2" bestFit="1" customWidth="1"/>
    <col min="5901" max="5901" width="11" style="2" customWidth="1"/>
    <col min="5902" max="5921" width="8.59765625" style="2" customWidth="1"/>
    <col min="5922" max="6147" width="9.06640625" style="2"/>
    <col min="6148" max="6148" width="13.73046875" style="2" customWidth="1"/>
    <col min="6149" max="6149" width="15.1328125" style="2" customWidth="1"/>
    <col min="6150" max="6150" width="12.265625" style="2" bestFit="1" customWidth="1"/>
    <col min="6151" max="6151" width="12.1328125" style="2" bestFit="1" customWidth="1"/>
    <col min="6152" max="6152" width="11.59765625" style="2" customWidth="1"/>
    <col min="6153" max="6153" width="14.59765625" style="2" customWidth="1"/>
    <col min="6154" max="6154" width="11.73046875" style="2" bestFit="1" customWidth="1"/>
    <col min="6155" max="6155" width="9.73046875" style="2" customWidth="1"/>
    <col min="6156" max="6156" width="10.59765625" style="2" bestFit="1" customWidth="1"/>
    <col min="6157" max="6157" width="11" style="2" customWidth="1"/>
    <col min="6158" max="6177" width="8.59765625" style="2" customWidth="1"/>
    <col min="6178" max="6403" width="9.06640625" style="2"/>
    <col min="6404" max="6404" width="13.73046875" style="2" customWidth="1"/>
    <col min="6405" max="6405" width="15.1328125" style="2" customWidth="1"/>
    <col min="6406" max="6406" width="12.265625" style="2" bestFit="1" customWidth="1"/>
    <col min="6407" max="6407" width="12.1328125" style="2" bestFit="1" customWidth="1"/>
    <col min="6408" max="6408" width="11.59765625" style="2" customWidth="1"/>
    <col min="6409" max="6409" width="14.59765625" style="2" customWidth="1"/>
    <col min="6410" max="6410" width="11.73046875" style="2" bestFit="1" customWidth="1"/>
    <col min="6411" max="6411" width="9.73046875" style="2" customWidth="1"/>
    <col min="6412" max="6412" width="10.59765625" style="2" bestFit="1" customWidth="1"/>
    <col min="6413" max="6413" width="11" style="2" customWidth="1"/>
    <col min="6414" max="6433" width="8.59765625" style="2" customWidth="1"/>
    <col min="6434" max="6659" width="9.06640625" style="2"/>
    <col min="6660" max="6660" width="13.73046875" style="2" customWidth="1"/>
    <col min="6661" max="6661" width="15.1328125" style="2" customWidth="1"/>
    <col min="6662" max="6662" width="12.265625" style="2" bestFit="1" customWidth="1"/>
    <col min="6663" max="6663" width="12.1328125" style="2" bestFit="1" customWidth="1"/>
    <col min="6664" max="6664" width="11.59765625" style="2" customWidth="1"/>
    <col min="6665" max="6665" width="14.59765625" style="2" customWidth="1"/>
    <col min="6666" max="6666" width="11.73046875" style="2" bestFit="1" customWidth="1"/>
    <col min="6667" max="6667" width="9.73046875" style="2" customWidth="1"/>
    <col min="6668" max="6668" width="10.59765625" style="2" bestFit="1" customWidth="1"/>
    <col min="6669" max="6669" width="11" style="2" customWidth="1"/>
    <col min="6670" max="6689" width="8.59765625" style="2" customWidth="1"/>
    <col min="6690" max="6915" width="9.06640625" style="2"/>
    <col min="6916" max="6916" width="13.73046875" style="2" customWidth="1"/>
    <col min="6917" max="6917" width="15.1328125" style="2" customWidth="1"/>
    <col min="6918" max="6918" width="12.265625" style="2" bestFit="1" customWidth="1"/>
    <col min="6919" max="6919" width="12.1328125" style="2" bestFit="1" customWidth="1"/>
    <col min="6920" max="6920" width="11.59765625" style="2" customWidth="1"/>
    <col min="6921" max="6921" width="14.59765625" style="2" customWidth="1"/>
    <col min="6922" max="6922" width="11.73046875" style="2" bestFit="1" customWidth="1"/>
    <col min="6923" max="6923" width="9.73046875" style="2" customWidth="1"/>
    <col min="6924" max="6924" width="10.59765625" style="2" bestFit="1" customWidth="1"/>
    <col min="6925" max="6925" width="11" style="2" customWidth="1"/>
    <col min="6926" max="6945" width="8.59765625" style="2" customWidth="1"/>
    <col min="6946" max="7171" width="9.06640625" style="2"/>
    <col min="7172" max="7172" width="13.73046875" style="2" customWidth="1"/>
    <col min="7173" max="7173" width="15.1328125" style="2" customWidth="1"/>
    <col min="7174" max="7174" width="12.265625" style="2" bestFit="1" customWidth="1"/>
    <col min="7175" max="7175" width="12.1328125" style="2" bestFit="1" customWidth="1"/>
    <col min="7176" max="7176" width="11.59765625" style="2" customWidth="1"/>
    <col min="7177" max="7177" width="14.59765625" style="2" customWidth="1"/>
    <col min="7178" max="7178" width="11.73046875" style="2" bestFit="1" customWidth="1"/>
    <col min="7179" max="7179" width="9.73046875" style="2" customWidth="1"/>
    <col min="7180" max="7180" width="10.59765625" style="2" bestFit="1" customWidth="1"/>
    <col min="7181" max="7181" width="11" style="2" customWidth="1"/>
    <col min="7182" max="7201" width="8.59765625" style="2" customWidth="1"/>
    <col min="7202" max="7427" width="9.06640625" style="2"/>
    <col min="7428" max="7428" width="13.73046875" style="2" customWidth="1"/>
    <col min="7429" max="7429" width="15.1328125" style="2" customWidth="1"/>
    <col min="7430" max="7430" width="12.265625" style="2" bestFit="1" customWidth="1"/>
    <col min="7431" max="7431" width="12.1328125" style="2" bestFit="1" customWidth="1"/>
    <col min="7432" max="7432" width="11.59765625" style="2" customWidth="1"/>
    <col min="7433" max="7433" width="14.59765625" style="2" customWidth="1"/>
    <col min="7434" max="7434" width="11.73046875" style="2" bestFit="1" customWidth="1"/>
    <col min="7435" max="7435" width="9.73046875" style="2" customWidth="1"/>
    <col min="7436" max="7436" width="10.59765625" style="2" bestFit="1" customWidth="1"/>
    <col min="7437" max="7437" width="11" style="2" customWidth="1"/>
    <col min="7438" max="7457" width="8.59765625" style="2" customWidth="1"/>
    <col min="7458" max="7683" width="9.06640625" style="2"/>
    <col min="7684" max="7684" width="13.73046875" style="2" customWidth="1"/>
    <col min="7685" max="7685" width="15.1328125" style="2" customWidth="1"/>
    <col min="7686" max="7686" width="12.265625" style="2" bestFit="1" customWidth="1"/>
    <col min="7687" max="7687" width="12.1328125" style="2" bestFit="1" customWidth="1"/>
    <col min="7688" max="7688" width="11.59765625" style="2" customWidth="1"/>
    <col min="7689" max="7689" width="14.59765625" style="2" customWidth="1"/>
    <col min="7690" max="7690" width="11.73046875" style="2" bestFit="1" customWidth="1"/>
    <col min="7691" max="7691" width="9.73046875" style="2" customWidth="1"/>
    <col min="7692" max="7692" width="10.59765625" style="2" bestFit="1" customWidth="1"/>
    <col min="7693" max="7693" width="11" style="2" customWidth="1"/>
    <col min="7694" max="7713" width="8.59765625" style="2" customWidth="1"/>
    <col min="7714" max="7939" width="9.06640625" style="2"/>
    <col min="7940" max="7940" width="13.73046875" style="2" customWidth="1"/>
    <col min="7941" max="7941" width="15.1328125" style="2" customWidth="1"/>
    <col min="7942" max="7942" width="12.265625" style="2" bestFit="1" customWidth="1"/>
    <col min="7943" max="7943" width="12.1328125" style="2" bestFit="1" customWidth="1"/>
    <col min="7944" max="7944" width="11.59765625" style="2" customWidth="1"/>
    <col min="7945" max="7945" width="14.59765625" style="2" customWidth="1"/>
    <col min="7946" max="7946" width="11.73046875" style="2" bestFit="1" customWidth="1"/>
    <col min="7947" max="7947" width="9.73046875" style="2" customWidth="1"/>
    <col min="7948" max="7948" width="10.59765625" style="2" bestFit="1" customWidth="1"/>
    <col min="7949" max="7949" width="11" style="2" customWidth="1"/>
    <col min="7950" max="7969" width="8.59765625" style="2" customWidth="1"/>
    <col min="7970" max="8195" width="9.06640625" style="2"/>
    <col min="8196" max="8196" width="13.73046875" style="2" customWidth="1"/>
    <col min="8197" max="8197" width="15.1328125" style="2" customWidth="1"/>
    <col min="8198" max="8198" width="12.265625" style="2" bestFit="1" customWidth="1"/>
    <col min="8199" max="8199" width="12.1328125" style="2" bestFit="1" customWidth="1"/>
    <col min="8200" max="8200" width="11.59765625" style="2" customWidth="1"/>
    <col min="8201" max="8201" width="14.59765625" style="2" customWidth="1"/>
    <col min="8202" max="8202" width="11.73046875" style="2" bestFit="1" customWidth="1"/>
    <col min="8203" max="8203" width="9.73046875" style="2" customWidth="1"/>
    <col min="8204" max="8204" width="10.59765625" style="2" bestFit="1" customWidth="1"/>
    <col min="8205" max="8205" width="11" style="2" customWidth="1"/>
    <col min="8206" max="8225" width="8.59765625" style="2" customWidth="1"/>
    <col min="8226" max="8451" width="9.06640625" style="2"/>
    <col min="8452" max="8452" width="13.73046875" style="2" customWidth="1"/>
    <col min="8453" max="8453" width="15.1328125" style="2" customWidth="1"/>
    <col min="8454" max="8454" width="12.265625" style="2" bestFit="1" customWidth="1"/>
    <col min="8455" max="8455" width="12.1328125" style="2" bestFit="1" customWidth="1"/>
    <col min="8456" max="8456" width="11.59765625" style="2" customWidth="1"/>
    <col min="8457" max="8457" width="14.59765625" style="2" customWidth="1"/>
    <col min="8458" max="8458" width="11.73046875" style="2" bestFit="1" customWidth="1"/>
    <col min="8459" max="8459" width="9.73046875" style="2" customWidth="1"/>
    <col min="8460" max="8460" width="10.59765625" style="2" bestFit="1" customWidth="1"/>
    <col min="8461" max="8461" width="11" style="2" customWidth="1"/>
    <col min="8462" max="8481" width="8.59765625" style="2" customWidth="1"/>
    <col min="8482" max="8707" width="9.06640625" style="2"/>
    <col min="8708" max="8708" width="13.73046875" style="2" customWidth="1"/>
    <col min="8709" max="8709" width="15.1328125" style="2" customWidth="1"/>
    <col min="8710" max="8710" width="12.265625" style="2" bestFit="1" customWidth="1"/>
    <col min="8711" max="8711" width="12.1328125" style="2" bestFit="1" customWidth="1"/>
    <col min="8712" max="8712" width="11.59765625" style="2" customWidth="1"/>
    <col min="8713" max="8713" width="14.59765625" style="2" customWidth="1"/>
    <col min="8714" max="8714" width="11.73046875" style="2" bestFit="1" customWidth="1"/>
    <col min="8715" max="8715" width="9.73046875" style="2" customWidth="1"/>
    <col min="8716" max="8716" width="10.59765625" style="2" bestFit="1" customWidth="1"/>
    <col min="8717" max="8717" width="11" style="2" customWidth="1"/>
    <col min="8718" max="8737" width="8.59765625" style="2" customWidth="1"/>
    <col min="8738" max="8963" width="9.06640625" style="2"/>
    <col min="8964" max="8964" width="13.73046875" style="2" customWidth="1"/>
    <col min="8965" max="8965" width="15.1328125" style="2" customWidth="1"/>
    <col min="8966" max="8966" width="12.265625" style="2" bestFit="1" customWidth="1"/>
    <col min="8967" max="8967" width="12.1328125" style="2" bestFit="1" customWidth="1"/>
    <col min="8968" max="8968" width="11.59765625" style="2" customWidth="1"/>
    <col min="8969" max="8969" width="14.59765625" style="2" customWidth="1"/>
    <col min="8970" max="8970" width="11.73046875" style="2" bestFit="1" customWidth="1"/>
    <col min="8971" max="8971" width="9.73046875" style="2" customWidth="1"/>
    <col min="8972" max="8972" width="10.59765625" style="2" bestFit="1" customWidth="1"/>
    <col min="8973" max="8973" width="11" style="2" customWidth="1"/>
    <col min="8974" max="8993" width="8.59765625" style="2" customWidth="1"/>
    <col min="8994" max="9219" width="9.06640625" style="2"/>
    <col min="9220" max="9220" width="13.73046875" style="2" customWidth="1"/>
    <col min="9221" max="9221" width="15.1328125" style="2" customWidth="1"/>
    <col min="9222" max="9222" width="12.265625" style="2" bestFit="1" customWidth="1"/>
    <col min="9223" max="9223" width="12.1328125" style="2" bestFit="1" customWidth="1"/>
    <col min="9224" max="9224" width="11.59765625" style="2" customWidth="1"/>
    <col min="9225" max="9225" width="14.59765625" style="2" customWidth="1"/>
    <col min="9226" max="9226" width="11.73046875" style="2" bestFit="1" customWidth="1"/>
    <col min="9227" max="9227" width="9.73046875" style="2" customWidth="1"/>
    <col min="9228" max="9228" width="10.59765625" style="2" bestFit="1" customWidth="1"/>
    <col min="9229" max="9229" width="11" style="2" customWidth="1"/>
    <col min="9230" max="9249" width="8.59765625" style="2" customWidth="1"/>
    <col min="9250" max="9475" width="9.06640625" style="2"/>
    <col min="9476" max="9476" width="13.73046875" style="2" customWidth="1"/>
    <col min="9477" max="9477" width="15.1328125" style="2" customWidth="1"/>
    <col min="9478" max="9478" width="12.265625" style="2" bestFit="1" customWidth="1"/>
    <col min="9479" max="9479" width="12.1328125" style="2" bestFit="1" customWidth="1"/>
    <col min="9480" max="9480" width="11.59765625" style="2" customWidth="1"/>
    <col min="9481" max="9481" width="14.59765625" style="2" customWidth="1"/>
    <col min="9482" max="9482" width="11.73046875" style="2" bestFit="1" customWidth="1"/>
    <col min="9483" max="9483" width="9.73046875" style="2" customWidth="1"/>
    <col min="9484" max="9484" width="10.59765625" style="2" bestFit="1" customWidth="1"/>
    <col min="9485" max="9485" width="11" style="2" customWidth="1"/>
    <col min="9486" max="9505" width="8.59765625" style="2" customWidth="1"/>
    <col min="9506" max="9731" width="9.06640625" style="2"/>
    <col min="9732" max="9732" width="13.73046875" style="2" customWidth="1"/>
    <col min="9733" max="9733" width="15.1328125" style="2" customWidth="1"/>
    <col min="9734" max="9734" width="12.265625" style="2" bestFit="1" customWidth="1"/>
    <col min="9735" max="9735" width="12.1328125" style="2" bestFit="1" customWidth="1"/>
    <col min="9736" max="9736" width="11.59765625" style="2" customWidth="1"/>
    <col min="9737" max="9737" width="14.59765625" style="2" customWidth="1"/>
    <col min="9738" max="9738" width="11.73046875" style="2" bestFit="1" customWidth="1"/>
    <col min="9739" max="9739" width="9.73046875" style="2" customWidth="1"/>
    <col min="9740" max="9740" width="10.59765625" style="2" bestFit="1" customWidth="1"/>
    <col min="9741" max="9741" width="11" style="2" customWidth="1"/>
    <col min="9742" max="9761" width="8.59765625" style="2" customWidth="1"/>
    <col min="9762" max="9987" width="9.06640625" style="2"/>
    <col min="9988" max="9988" width="13.73046875" style="2" customWidth="1"/>
    <col min="9989" max="9989" width="15.1328125" style="2" customWidth="1"/>
    <col min="9990" max="9990" width="12.265625" style="2" bestFit="1" customWidth="1"/>
    <col min="9991" max="9991" width="12.1328125" style="2" bestFit="1" customWidth="1"/>
    <col min="9992" max="9992" width="11.59765625" style="2" customWidth="1"/>
    <col min="9993" max="9993" width="14.59765625" style="2" customWidth="1"/>
    <col min="9994" max="9994" width="11.73046875" style="2" bestFit="1" customWidth="1"/>
    <col min="9995" max="9995" width="9.73046875" style="2" customWidth="1"/>
    <col min="9996" max="9996" width="10.59765625" style="2" bestFit="1" customWidth="1"/>
    <col min="9997" max="9997" width="11" style="2" customWidth="1"/>
    <col min="9998" max="10017" width="8.59765625" style="2" customWidth="1"/>
    <col min="10018" max="10243" width="9.06640625" style="2"/>
    <col min="10244" max="10244" width="13.73046875" style="2" customWidth="1"/>
    <col min="10245" max="10245" width="15.1328125" style="2" customWidth="1"/>
    <col min="10246" max="10246" width="12.265625" style="2" bestFit="1" customWidth="1"/>
    <col min="10247" max="10247" width="12.1328125" style="2" bestFit="1" customWidth="1"/>
    <col min="10248" max="10248" width="11.59765625" style="2" customWidth="1"/>
    <col min="10249" max="10249" width="14.59765625" style="2" customWidth="1"/>
    <col min="10250" max="10250" width="11.73046875" style="2" bestFit="1" customWidth="1"/>
    <col min="10251" max="10251" width="9.73046875" style="2" customWidth="1"/>
    <col min="10252" max="10252" width="10.59765625" style="2" bestFit="1" customWidth="1"/>
    <col min="10253" max="10253" width="11" style="2" customWidth="1"/>
    <col min="10254" max="10273" width="8.59765625" style="2" customWidth="1"/>
    <col min="10274" max="10499" width="9.06640625" style="2"/>
    <col min="10500" max="10500" width="13.73046875" style="2" customWidth="1"/>
    <col min="10501" max="10501" width="15.1328125" style="2" customWidth="1"/>
    <col min="10502" max="10502" width="12.265625" style="2" bestFit="1" customWidth="1"/>
    <col min="10503" max="10503" width="12.1328125" style="2" bestFit="1" customWidth="1"/>
    <col min="10504" max="10504" width="11.59765625" style="2" customWidth="1"/>
    <col min="10505" max="10505" width="14.59765625" style="2" customWidth="1"/>
    <col min="10506" max="10506" width="11.73046875" style="2" bestFit="1" customWidth="1"/>
    <col min="10507" max="10507" width="9.73046875" style="2" customWidth="1"/>
    <col min="10508" max="10508" width="10.59765625" style="2" bestFit="1" customWidth="1"/>
    <col min="10509" max="10509" width="11" style="2" customWidth="1"/>
    <col min="10510" max="10529" width="8.59765625" style="2" customWidth="1"/>
    <col min="10530" max="10755" width="9.06640625" style="2"/>
    <col min="10756" max="10756" width="13.73046875" style="2" customWidth="1"/>
    <col min="10757" max="10757" width="15.1328125" style="2" customWidth="1"/>
    <col min="10758" max="10758" width="12.265625" style="2" bestFit="1" customWidth="1"/>
    <col min="10759" max="10759" width="12.1328125" style="2" bestFit="1" customWidth="1"/>
    <col min="10760" max="10760" width="11.59765625" style="2" customWidth="1"/>
    <col min="10761" max="10761" width="14.59765625" style="2" customWidth="1"/>
    <col min="10762" max="10762" width="11.73046875" style="2" bestFit="1" customWidth="1"/>
    <col min="10763" max="10763" width="9.73046875" style="2" customWidth="1"/>
    <col min="10764" max="10764" width="10.59765625" style="2" bestFit="1" customWidth="1"/>
    <col min="10765" max="10765" width="11" style="2" customWidth="1"/>
    <col min="10766" max="10785" width="8.59765625" style="2" customWidth="1"/>
    <col min="10786" max="11011" width="9.06640625" style="2"/>
    <col min="11012" max="11012" width="13.73046875" style="2" customWidth="1"/>
    <col min="11013" max="11013" width="15.1328125" style="2" customWidth="1"/>
    <col min="11014" max="11014" width="12.265625" style="2" bestFit="1" customWidth="1"/>
    <col min="11015" max="11015" width="12.1328125" style="2" bestFit="1" customWidth="1"/>
    <col min="11016" max="11016" width="11.59765625" style="2" customWidth="1"/>
    <col min="11017" max="11017" width="14.59765625" style="2" customWidth="1"/>
    <col min="11018" max="11018" width="11.73046875" style="2" bestFit="1" customWidth="1"/>
    <col min="11019" max="11019" width="9.73046875" style="2" customWidth="1"/>
    <col min="11020" max="11020" width="10.59765625" style="2" bestFit="1" customWidth="1"/>
    <col min="11021" max="11021" width="11" style="2" customWidth="1"/>
    <col min="11022" max="11041" width="8.59765625" style="2" customWidth="1"/>
    <col min="11042" max="11267" width="9.06640625" style="2"/>
    <col min="11268" max="11268" width="13.73046875" style="2" customWidth="1"/>
    <col min="11269" max="11269" width="15.1328125" style="2" customWidth="1"/>
    <col min="11270" max="11270" width="12.265625" style="2" bestFit="1" customWidth="1"/>
    <col min="11271" max="11271" width="12.1328125" style="2" bestFit="1" customWidth="1"/>
    <col min="11272" max="11272" width="11.59765625" style="2" customWidth="1"/>
    <col min="11273" max="11273" width="14.59765625" style="2" customWidth="1"/>
    <col min="11274" max="11274" width="11.73046875" style="2" bestFit="1" customWidth="1"/>
    <col min="11275" max="11275" width="9.73046875" style="2" customWidth="1"/>
    <col min="11276" max="11276" width="10.59765625" style="2" bestFit="1" customWidth="1"/>
    <col min="11277" max="11277" width="11" style="2" customWidth="1"/>
    <col min="11278" max="11297" width="8.59765625" style="2" customWidth="1"/>
    <col min="11298" max="11523" width="9.06640625" style="2"/>
    <col min="11524" max="11524" width="13.73046875" style="2" customWidth="1"/>
    <col min="11525" max="11525" width="15.1328125" style="2" customWidth="1"/>
    <col min="11526" max="11526" width="12.265625" style="2" bestFit="1" customWidth="1"/>
    <col min="11527" max="11527" width="12.1328125" style="2" bestFit="1" customWidth="1"/>
    <col min="11528" max="11528" width="11.59765625" style="2" customWidth="1"/>
    <col min="11529" max="11529" width="14.59765625" style="2" customWidth="1"/>
    <col min="11530" max="11530" width="11.73046875" style="2" bestFit="1" customWidth="1"/>
    <col min="11531" max="11531" width="9.73046875" style="2" customWidth="1"/>
    <col min="11532" max="11532" width="10.59765625" style="2" bestFit="1" customWidth="1"/>
    <col min="11533" max="11533" width="11" style="2" customWidth="1"/>
    <col min="11534" max="11553" width="8.59765625" style="2" customWidth="1"/>
    <col min="11554" max="11779" width="9.06640625" style="2"/>
    <col min="11780" max="11780" width="13.73046875" style="2" customWidth="1"/>
    <col min="11781" max="11781" width="15.1328125" style="2" customWidth="1"/>
    <col min="11782" max="11782" width="12.265625" style="2" bestFit="1" customWidth="1"/>
    <col min="11783" max="11783" width="12.1328125" style="2" bestFit="1" customWidth="1"/>
    <col min="11784" max="11784" width="11.59765625" style="2" customWidth="1"/>
    <col min="11785" max="11785" width="14.59765625" style="2" customWidth="1"/>
    <col min="11786" max="11786" width="11.73046875" style="2" bestFit="1" customWidth="1"/>
    <col min="11787" max="11787" width="9.73046875" style="2" customWidth="1"/>
    <col min="11788" max="11788" width="10.59765625" style="2" bestFit="1" customWidth="1"/>
    <col min="11789" max="11789" width="11" style="2" customWidth="1"/>
    <col min="11790" max="11809" width="8.59765625" style="2" customWidth="1"/>
    <col min="11810" max="12035" width="9.06640625" style="2"/>
    <col min="12036" max="12036" width="13.73046875" style="2" customWidth="1"/>
    <col min="12037" max="12037" width="15.1328125" style="2" customWidth="1"/>
    <col min="12038" max="12038" width="12.265625" style="2" bestFit="1" customWidth="1"/>
    <col min="12039" max="12039" width="12.1328125" style="2" bestFit="1" customWidth="1"/>
    <col min="12040" max="12040" width="11.59765625" style="2" customWidth="1"/>
    <col min="12041" max="12041" width="14.59765625" style="2" customWidth="1"/>
    <col min="12042" max="12042" width="11.73046875" style="2" bestFit="1" customWidth="1"/>
    <col min="12043" max="12043" width="9.73046875" style="2" customWidth="1"/>
    <col min="12044" max="12044" width="10.59765625" style="2" bestFit="1" customWidth="1"/>
    <col min="12045" max="12045" width="11" style="2" customWidth="1"/>
    <col min="12046" max="12065" width="8.59765625" style="2" customWidth="1"/>
    <col min="12066" max="12291" width="9.06640625" style="2"/>
    <col min="12292" max="12292" width="13.73046875" style="2" customWidth="1"/>
    <col min="12293" max="12293" width="15.1328125" style="2" customWidth="1"/>
    <col min="12294" max="12294" width="12.265625" style="2" bestFit="1" customWidth="1"/>
    <col min="12295" max="12295" width="12.1328125" style="2" bestFit="1" customWidth="1"/>
    <col min="12296" max="12296" width="11.59765625" style="2" customWidth="1"/>
    <col min="12297" max="12297" width="14.59765625" style="2" customWidth="1"/>
    <col min="12298" max="12298" width="11.73046875" style="2" bestFit="1" customWidth="1"/>
    <col min="12299" max="12299" width="9.73046875" style="2" customWidth="1"/>
    <col min="12300" max="12300" width="10.59765625" style="2" bestFit="1" customWidth="1"/>
    <col min="12301" max="12301" width="11" style="2" customWidth="1"/>
    <col min="12302" max="12321" width="8.59765625" style="2" customWidth="1"/>
    <col min="12322" max="12547" width="9.06640625" style="2"/>
    <col min="12548" max="12548" width="13.73046875" style="2" customWidth="1"/>
    <col min="12549" max="12549" width="15.1328125" style="2" customWidth="1"/>
    <col min="12550" max="12550" width="12.265625" style="2" bestFit="1" customWidth="1"/>
    <col min="12551" max="12551" width="12.1328125" style="2" bestFit="1" customWidth="1"/>
    <col min="12552" max="12552" width="11.59765625" style="2" customWidth="1"/>
    <col min="12553" max="12553" width="14.59765625" style="2" customWidth="1"/>
    <col min="12554" max="12554" width="11.73046875" style="2" bestFit="1" customWidth="1"/>
    <col min="12555" max="12555" width="9.73046875" style="2" customWidth="1"/>
    <col min="12556" max="12556" width="10.59765625" style="2" bestFit="1" customWidth="1"/>
    <col min="12557" max="12557" width="11" style="2" customWidth="1"/>
    <col min="12558" max="12577" width="8.59765625" style="2" customWidth="1"/>
    <col min="12578" max="12803" width="9.06640625" style="2"/>
    <col min="12804" max="12804" width="13.73046875" style="2" customWidth="1"/>
    <col min="12805" max="12805" width="15.1328125" style="2" customWidth="1"/>
    <col min="12806" max="12806" width="12.265625" style="2" bestFit="1" customWidth="1"/>
    <col min="12807" max="12807" width="12.1328125" style="2" bestFit="1" customWidth="1"/>
    <col min="12808" max="12808" width="11.59765625" style="2" customWidth="1"/>
    <col min="12809" max="12809" width="14.59765625" style="2" customWidth="1"/>
    <col min="12810" max="12810" width="11.73046875" style="2" bestFit="1" customWidth="1"/>
    <col min="12811" max="12811" width="9.73046875" style="2" customWidth="1"/>
    <col min="12812" max="12812" width="10.59765625" style="2" bestFit="1" customWidth="1"/>
    <col min="12813" max="12813" width="11" style="2" customWidth="1"/>
    <col min="12814" max="12833" width="8.59765625" style="2" customWidth="1"/>
    <col min="12834" max="13059" width="9.06640625" style="2"/>
    <col min="13060" max="13060" width="13.73046875" style="2" customWidth="1"/>
    <col min="13061" max="13061" width="15.1328125" style="2" customWidth="1"/>
    <col min="13062" max="13062" width="12.265625" style="2" bestFit="1" customWidth="1"/>
    <col min="13063" max="13063" width="12.1328125" style="2" bestFit="1" customWidth="1"/>
    <col min="13064" max="13064" width="11.59765625" style="2" customWidth="1"/>
    <col min="13065" max="13065" width="14.59765625" style="2" customWidth="1"/>
    <col min="13066" max="13066" width="11.73046875" style="2" bestFit="1" customWidth="1"/>
    <col min="13067" max="13067" width="9.73046875" style="2" customWidth="1"/>
    <col min="13068" max="13068" width="10.59765625" style="2" bestFit="1" customWidth="1"/>
    <col min="13069" max="13069" width="11" style="2" customWidth="1"/>
    <col min="13070" max="13089" width="8.59765625" style="2" customWidth="1"/>
    <col min="13090" max="13315" width="9.06640625" style="2"/>
    <col min="13316" max="13316" width="13.73046875" style="2" customWidth="1"/>
    <col min="13317" max="13317" width="15.1328125" style="2" customWidth="1"/>
    <col min="13318" max="13318" width="12.265625" style="2" bestFit="1" customWidth="1"/>
    <col min="13319" max="13319" width="12.1328125" style="2" bestFit="1" customWidth="1"/>
    <col min="13320" max="13320" width="11.59765625" style="2" customWidth="1"/>
    <col min="13321" max="13321" width="14.59765625" style="2" customWidth="1"/>
    <col min="13322" max="13322" width="11.73046875" style="2" bestFit="1" customWidth="1"/>
    <col min="13323" max="13323" width="9.73046875" style="2" customWidth="1"/>
    <col min="13324" max="13324" width="10.59765625" style="2" bestFit="1" customWidth="1"/>
    <col min="13325" max="13325" width="11" style="2" customWidth="1"/>
    <col min="13326" max="13345" width="8.59765625" style="2" customWidth="1"/>
    <col min="13346" max="13571" width="9.06640625" style="2"/>
    <col min="13572" max="13572" width="13.73046875" style="2" customWidth="1"/>
    <col min="13573" max="13573" width="15.1328125" style="2" customWidth="1"/>
    <col min="13574" max="13574" width="12.265625" style="2" bestFit="1" customWidth="1"/>
    <col min="13575" max="13575" width="12.1328125" style="2" bestFit="1" customWidth="1"/>
    <col min="13576" max="13576" width="11.59765625" style="2" customWidth="1"/>
    <col min="13577" max="13577" width="14.59765625" style="2" customWidth="1"/>
    <col min="13578" max="13578" width="11.73046875" style="2" bestFit="1" customWidth="1"/>
    <col min="13579" max="13579" width="9.73046875" style="2" customWidth="1"/>
    <col min="13580" max="13580" width="10.59765625" style="2" bestFit="1" customWidth="1"/>
    <col min="13581" max="13581" width="11" style="2" customWidth="1"/>
    <col min="13582" max="13601" width="8.59765625" style="2" customWidth="1"/>
    <col min="13602" max="13827" width="9.06640625" style="2"/>
    <col min="13828" max="13828" width="13.73046875" style="2" customWidth="1"/>
    <col min="13829" max="13829" width="15.1328125" style="2" customWidth="1"/>
    <col min="13830" max="13830" width="12.265625" style="2" bestFit="1" customWidth="1"/>
    <col min="13831" max="13831" width="12.1328125" style="2" bestFit="1" customWidth="1"/>
    <col min="13832" max="13832" width="11.59765625" style="2" customWidth="1"/>
    <col min="13833" max="13833" width="14.59765625" style="2" customWidth="1"/>
    <col min="13834" max="13834" width="11.73046875" style="2" bestFit="1" customWidth="1"/>
    <col min="13835" max="13835" width="9.73046875" style="2" customWidth="1"/>
    <col min="13836" max="13836" width="10.59765625" style="2" bestFit="1" customWidth="1"/>
    <col min="13837" max="13837" width="11" style="2" customWidth="1"/>
    <col min="13838" max="13857" width="8.59765625" style="2" customWidth="1"/>
    <col min="13858" max="14083" width="9.06640625" style="2"/>
    <col min="14084" max="14084" width="13.73046875" style="2" customWidth="1"/>
    <col min="14085" max="14085" width="15.1328125" style="2" customWidth="1"/>
    <col min="14086" max="14086" width="12.265625" style="2" bestFit="1" customWidth="1"/>
    <col min="14087" max="14087" width="12.1328125" style="2" bestFit="1" customWidth="1"/>
    <col min="14088" max="14088" width="11.59765625" style="2" customWidth="1"/>
    <col min="14089" max="14089" width="14.59765625" style="2" customWidth="1"/>
    <col min="14090" max="14090" width="11.73046875" style="2" bestFit="1" customWidth="1"/>
    <col min="14091" max="14091" width="9.73046875" style="2" customWidth="1"/>
    <col min="14092" max="14092" width="10.59765625" style="2" bestFit="1" customWidth="1"/>
    <col min="14093" max="14093" width="11" style="2" customWidth="1"/>
    <col min="14094" max="14113" width="8.59765625" style="2" customWidth="1"/>
    <col min="14114" max="14339" width="9.06640625" style="2"/>
    <col min="14340" max="14340" width="13.73046875" style="2" customWidth="1"/>
    <col min="14341" max="14341" width="15.1328125" style="2" customWidth="1"/>
    <col min="14342" max="14342" width="12.265625" style="2" bestFit="1" customWidth="1"/>
    <col min="14343" max="14343" width="12.1328125" style="2" bestFit="1" customWidth="1"/>
    <col min="14344" max="14344" width="11.59765625" style="2" customWidth="1"/>
    <col min="14345" max="14345" width="14.59765625" style="2" customWidth="1"/>
    <col min="14346" max="14346" width="11.73046875" style="2" bestFit="1" customWidth="1"/>
    <col min="14347" max="14347" width="9.73046875" style="2" customWidth="1"/>
    <col min="14348" max="14348" width="10.59765625" style="2" bestFit="1" customWidth="1"/>
    <col min="14349" max="14349" width="11" style="2" customWidth="1"/>
    <col min="14350" max="14369" width="8.59765625" style="2" customWidth="1"/>
    <col min="14370" max="14595" width="9.06640625" style="2"/>
    <col min="14596" max="14596" width="13.73046875" style="2" customWidth="1"/>
    <col min="14597" max="14597" width="15.1328125" style="2" customWidth="1"/>
    <col min="14598" max="14598" width="12.265625" style="2" bestFit="1" customWidth="1"/>
    <col min="14599" max="14599" width="12.1328125" style="2" bestFit="1" customWidth="1"/>
    <col min="14600" max="14600" width="11.59765625" style="2" customWidth="1"/>
    <col min="14601" max="14601" width="14.59765625" style="2" customWidth="1"/>
    <col min="14602" max="14602" width="11.73046875" style="2" bestFit="1" customWidth="1"/>
    <col min="14603" max="14603" width="9.73046875" style="2" customWidth="1"/>
    <col min="14604" max="14604" width="10.59765625" style="2" bestFit="1" customWidth="1"/>
    <col min="14605" max="14605" width="11" style="2" customWidth="1"/>
    <col min="14606" max="14625" width="8.59765625" style="2" customWidth="1"/>
    <col min="14626" max="14851" width="9.06640625" style="2"/>
    <col min="14852" max="14852" width="13.73046875" style="2" customWidth="1"/>
    <col min="14853" max="14853" width="15.1328125" style="2" customWidth="1"/>
    <col min="14854" max="14854" width="12.265625" style="2" bestFit="1" customWidth="1"/>
    <col min="14855" max="14855" width="12.1328125" style="2" bestFit="1" customWidth="1"/>
    <col min="14856" max="14856" width="11.59765625" style="2" customWidth="1"/>
    <col min="14857" max="14857" width="14.59765625" style="2" customWidth="1"/>
    <col min="14858" max="14858" width="11.73046875" style="2" bestFit="1" customWidth="1"/>
    <col min="14859" max="14859" width="9.73046875" style="2" customWidth="1"/>
    <col min="14860" max="14860" width="10.59765625" style="2" bestFit="1" customWidth="1"/>
    <col min="14861" max="14861" width="11" style="2" customWidth="1"/>
    <col min="14862" max="14881" width="8.59765625" style="2" customWidth="1"/>
    <col min="14882" max="15107" width="9.06640625" style="2"/>
    <col min="15108" max="15108" width="13.73046875" style="2" customWidth="1"/>
    <col min="15109" max="15109" width="15.1328125" style="2" customWidth="1"/>
    <col min="15110" max="15110" width="12.265625" style="2" bestFit="1" customWidth="1"/>
    <col min="15111" max="15111" width="12.1328125" style="2" bestFit="1" customWidth="1"/>
    <col min="15112" max="15112" width="11.59765625" style="2" customWidth="1"/>
    <col min="15113" max="15113" width="14.59765625" style="2" customWidth="1"/>
    <col min="15114" max="15114" width="11.73046875" style="2" bestFit="1" customWidth="1"/>
    <col min="15115" max="15115" width="9.73046875" style="2" customWidth="1"/>
    <col min="15116" max="15116" width="10.59765625" style="2" bestFit="1" customWidth="1"/>
    <col min="15117" max="15117" width="11" style="2" customWidth="1"/>
    <col min="15118" max="15137" width="8.59765625" style="2" customWidth="1"/>
    <col min="15138" max="15363" width="9.06640625" style="2"/>
    <col min="15364" max="15364" width="13.73046875" style="2" customWidth="1"/>
    <col min="15365" max="15365" width="15.1328125" style="2" customWidth="1"/>
    <col min="15366" max="15366" width="12.265625" style="2" bestFit="1" customWidth="1"/>
    <col min="15367" max="15367" width="12.1328125" style="2" bestFit="1" customWidth="1"/>
    <col min="15368" max="15368" width="11.59765625" style="2" customWidth="1"/>
    <col min="15369" max="15369" width="14.59765625" style="2" customWidth="1"/>
    <col min="15370" max="15370" width="11.73046875" style="2" bestFit="1" customWidth="1"/>
    <col min="15371" max="15371" width="9.73046875" style="2" customWidth="1"/>
    <col min="15372" max="15372" width="10.59765625" style="2" bestFit="1" customWidth="1"/>
    <col min="15373" max="15373" width="11" style="2" customWidth="1"/>
    <col min="15374" max="15393" width="8.59765625" style="2" customWidth="1"/>
    <col min="15394" max="15619" width="9.06640625" style="2"/>
    <col min="15620" max="15620" width="13.73046875" style="2" customWidth="1"/>
    <col min="15621" max="15621" width="15.1328125" style="2" customWidth="1"/>
    <col min="15622" max="15622" width="12.265625" style="2" bestFit="1" customWidth="1"/>
    <col min="15623" max="15623" width="12.1328125" style="2" bestFit="1" customWidth="1"/>
    <col min="15624" max="15624" width="11.59765625" style="2" customWidth="1"/>
    <col min="15625" max="15625" width="14.59765625" style="2" customWidth="1"/>
    <col min="15626" max="15626" width="11.73046875" style="2" bestFit="1" customWidth="1"/>
    <col min="15627" max="15627" width="9.73046875" style="2" customWidth="1"/>
    <col min="15628" max="15628" width="10.59765625" style="2" bestFit="1" customWidth="1"/>
    <col min="15629" max="15629" width="11" style="2" customWidth="1"/>
    <col min="15630" max="15649" width="8.59765625" style="2" customWidth="1"/>
    <col min="15650" max="15875" width="9.06640625" style="2"/>
    <col min="15876" max="15876" width="13.73046875" style="2" customWidth="1"/>
    <col min="15877" max="15877" width="15.1328125" style="2" customWidth="1"/>
    <col min="15878" max="15878" width="12.265625" style="2" bestFit="1" customWidth="1"/>
    <col min="15879" max="15879" width="12.1328125" style="2" bestFit="1" customWidth="1"/>
    <col min="15880" max="15880" width="11.59765625" style="2" customWidth="1"/>
    <col min="15881" max="15881" width="14.59765625" style="2" customWidth="1"/>
    <col min="15882" max="15882" width="11.73046875" style="2" bestFit="1" customWidth="1"/>
    <col min="15883" max="15883" width="9.73046875" style="2" customWidth="1"/>
    <col min="15884" max="15884" width="10.59765625" style="2" bestFit="1" customWidth="1"/>
    <col min="15885" max="15885" width="11" style="2" customWidth="1"/>
    <col min="15886" max="15905" width="8.59765625" style="2" customWidth="1"/>
    <col min="15906" max="16131" width="9.06640625" style="2"/>
    <col min="16132" max="16132" width="13.73046875" style="2" customWidth="1"/>
    <col min="16133" max="16133" width="15.1328125" style="2" customWidth="1"/>
    <col min="16134" max="16134" width="12.265625" style="2" bestFit="1" customWidth="1"/>
    <col min="16135" max="16135" width="12.1328125" style="2" bestFit="1" customWidth="1"/>
    <col min="16136" max="16136" width="11.59765625" style="2" customWidth="1"/>
    <col min="16137" max="16137" width="14.59765625" style="2" customWidth="1"/>
    <col min="16138" max="16138" width="11.73046875" style="2" bestFit="1" customWidth="1"/>
    <col min="16139" max="16139" width="9.73046875" style="2" customWidth="1"/>
    <col min="16140" max="16140" width="10.59765625" style="2" bestFit="1" customWidth="1"/>
    <col min="16141" max="16141" width="11" style="2" customWidth="1"/>
    <col min="16142" max="16161" width="8.59765625" style="2" customWidth="1"/>
    <col min="16162" max="16384" width="9.06640625" style="2"/>
  </cols>
  <sheetData>
    <row r="1" spans="1:43" ht="29.65" customHeight="1" x14ac:dyDescent="0.6">
      <c r="A1" s="3" t="s">
        <v>237</v>
      </c>
      <c r="D1"/>
      <c r="E1"/>
      <c r="F1"/>
      <c r="G1"/>
      <c r="H1"/>
      <c r="I1"/>
      <c r="J1"/>
      <c r="K1"/>
      <c r="M1"/>
      <c r="N1"/>
      <c r="O1"/>
      <c r="Q1"/>
      <c r="R1"/>
      <c r="S1" s="44" t="s">
        <v>79</v>
      </c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K1" s="43" t="s">
        <v>217</v>
      </c>
      <c r="AL1" s="43"/>
      <c r="AM1" s="43"/>
      <c r="AN1"/>
      <c r="AO1"/>
      <c r="AP1"/>
      <c r="AQ1"/>
    </row>
    <row r="2" spans="1:43" ht="26.65" x14ac:dyDescent="0.45">
      <c r="C2" s="30" t="s">
        <v>143</v>
      </c>
      <c r="D2"/>
      <c r="E2" s="42" t="s">
        <v>205</v>
      </c>
      <c r="F2" s="42"/>
      <c r="G2" s="42"/>
      <c r="H2" s="42"/>
      <c r="I2" s="42"/>
      <c r="J2" s="42"/>
      <c r="K2" s="42"/>
      <c r="L2" s="42"/>
      <c r="M2"/>
      <c r="N2"/>
      <c r="O2"/>
      <c r="P2"/>
      <c r="Q2"/>
      <c r="R2"/>
      <c r="S2" s="4" t="str">
        <f>LEFT(HatSpCkByRW!B2,5)</f>
        <v>CLE01</v>
      </c>
      <c r="T2" s="4" t="str">
        <f>LEFT(HatSpCkByRW!C2,5)</f>
        <v>CLE02</v>
      </c>
      <c r="U2" s="4" t="str">
        <f>LEFT(HatSpCkByRW!D2,5)</f>
        <v>CLE03</v>
      </c>
      <c r="V2" s="4" t="str">
        <f>LEFT(HatSpCkByRW!E2,5)</f>
        <v>CLE04</v>
      </c>
      <c r="W2" s="4" t="str">
        <f>LEFT(HatSpCkByRW!F2,5)</f>
        <v>CLE05</v>
      </c>
      <c r="X2" s="4" t="str">
        <f>LEFT(HatSpCkByRW!G2,5)</f>
        <v>CLE06</v>
      </c>
      <c r="Y2" s="4" t="str">
        <f>LEFT(HatSpCkByRW!H2,5)</f>
        <v>CLE09</v>
      </c>
      <c r="Z2" s="4" t="str">
        <f>LEFT(HatSpCkByRW!I2,5)</f>
        <v>CLE10</v>
      </c>
      <c r="AA2" s="4" t="str">
        <f>LEFT(HatSpCkByRW!J2,5)</f>
        <v>CLE11</v>
      </c>
      <c r="AB2" s="4" t="str">
        <f>LEFT(HatSpCkByRW!K2,5)</f>
        <v/>
      </c>
      <c r="AC2" s="4" t="str">
        <f>LEFT(HatSpCkByRW!L2,5)</f>
        <v/>
      </c>
      <c r="AD2" s="4" t="str">
        <f>LEFT(HatSpCkByRW!M2,5)</f>
        <v/>
      </c>
      <c r="AE2" s="4" t="str">
        <f>LEFT(HatSpCkByRW!N2,5)</f>
        <v/>
      </c>
      <c r="AF2" s="4" t="str">
        <f>LEFT(HatSpCkByRW!O2,5)</f>
        <v/>
      </c>
      <c r="AG2" s="4" t="str">
        <f>LEFT(HatSpCkByRW!P2,5)</f>
        <v/>
      </c>
      <c r="AH2" s="4" t="str">
        <f>LEFT(HatSpCkByRW!Q2,5)</f>
        <v/>
      </c>
      <c r="AI2" s="4" t="str">
        <f>LEFT(HatSpCkByRW!R2,5)</f>
        <v/>
      </c>
      <c r="AK2" s="43"/>
      <c r="AL2" s="43"/>
      <c r="AM2" s="43"/>
    </row>
    <row r="3" spans="1:43" ht="52.5" x14ac:dyDescent="0.35">
      <c r="A3" s="5" t="s">
        <v>84</v>
      </c>
      <c r="B3" s="5" t="s">
        <v>85</v>
      </c>
      <c r="C3" s="5" t="s">
        <v>86</v>
      </c>
      <c r="D3" s="5" t="s">
        <v>92</v>
      </c>
      <c r="E3" s="5" t="s">
        <v>204</v>
      </c>
      <c r="F3" s="5" t="s">
        <v>208</v>
      </c>
      <c r="G3" s="5" t="s">
        <v>278</v>
      </c>
      <c r="H3" s="5" t="s">
        <v>279</v>
      </c>
      <c r="I3" s="5" t="s">
        <v>280</v>
      </c>
      <c r="J3" s="5" t="s">
        <v>281</v>
      </c>
      <c r="K3" s="5" t="s">
        <v>282</v>
      </c>
      <c r="L3" s="31" t="s">
        <v>216</v>
      </c>
      <c r="M3" s="5" t="s">
        <v>89</v>
      </c>
      <c r="N3" s="5" t="s">
        <v>90</v>
      </c>
      <c r="O3" s="5" t="s">
        <v>117</v>
      </c>
      <c r="P3" s="5" t="s">
        <v>142</v>
      </c>
      <c r="Q3" s="5" t="s">
        <v>88</v>
      </c>
      <c r="R3" s="5" t="s">
        <v>91</v>
      </c>
      <c r="S3" s="4" t="str">
        <f>tblCleElumTreatments!C2</f>
        <v>ESJ01</v>
      </c>
      <c r="T3" s="4" t="str">
        <f>tblCleElumTreatments!C3</f>
        <v>ESJ02</v>
      </c>
      <c r="U3" s="4" t="str">
        <f>tblCleElumTreatments!C4</f>
        <v>ESJ03</v>
      </c>
      <c r="V3" s="4" t="str">
        <f>tblCleElumTreatments!C5</f>
        <v>ESJ04</v>
      </c>
      <c r="W3" s="4" t="str">
        <f>tblCleElumTreatments!C6</f>
        <v>CFJ01</v>
      </c>
      <c r="X3" s="4" t="str">
        <f>tblCleElumTreatments!C7</f>
        <v>CFJ02</v>
      </c>
      <c r="Y3" s="4" t="str">
        <f>tblCleElumTreatments!C8</f>
        <v>ESJ05</v>
      </c>
      <c r="Z3" s="4" t="str">
        <f>tblCleElumTreatments!C9</f>
        <v>ESJ06</v>
      </c>
      <c r="AA3" s="4" t="str">
        <f>tblCleElumTreatments!C10</f>
        <v>CFJ03</v>
      </c>
      <c r="AB3" s="52" t="str">
        <f>tblCleElumTreatments!C11</f>
        <v>CFJ04</v>
      </c>
      <c r="AC3" s="52" t="str">
        <f>tblCleElumTreatments!C12</f>
        <v>JCJ01</v>
      </c>
      <c r="AD3" s="52" t="str">
        <f>tblCleElumTreatments!C13</f>
        <v>JCJ02</v>
      </c>
      <c r="AE3" s="52" t="str">
        <f>tblCleElumTreatments!C14</f>
        <v>CFJ05</v>
      </c>
      <c r="AF3" s="52" t="str">
        <f>tblCleElumTreatments!C15</f>
        <v>River Release</v>
      </c>
      <c r="AG3" s="52" t="str">
        <f>tblCleElumTreatments!C16</f>
        <v>River Release</v>
      </c>
      <c r="AH3" s="52" t="str">
        <f>tblCleElumTreatments!C17</f>
        <v>River Release</v>
      </c>
      <c r="AI3" s="52" t="str">
        <f>tblCleElumTreatments!C18</f>
        <v>River Release</v>
      </c>
      <c r="AK3" s="5" t="s">
        <v>206</v>
      </c>
      <c r="AL3" s="5" t="s">
        <v>207</v>
      </c>
      <c r="AM3" s="31" t="s">
        <v>287</v>
      </c>
    </row>
    <row r="4" spans="1:43" x14ac:dyDescent="0.45">
      <c r="A4" s="17">
        <f>IF(tblTally!B2="","",tblTally!B2)</f>
        <v>46054</v>
      </c>
      <c r="B4" s="13">
        <f>IF(tblTally!B2="","",tblTally!C2+tblTally!D2)</f>
        <v>4006.8599999999997</v>
      </c>
      <c r="C4" s="13">
        <f>IF(tblTally!C2="","",tblTally!C2)</f>
        <v>1264.28</v>
      </c>
      <c r="D4" s="18">
        <f>IF(C4="","",C4/B4)</f>
        <v>0.31552886799139479</v>
      </c>
      <c r="E4" s="13">
        <f>IF(tblTally!J2=0,"",tblTally!J2)</f>
        <v>16</v>
      </c>
      <c r="F4" s="13">
        <f>IF(E4="","",E4+tblTally!AS2+tblTally!BB2)</f>
        <v>16</v>
      </c>
      <c r="G4" s="13" t="str">
        <f>IF(tblTally!T2+tblTally!U2=0,"",tblTally!T2+tblTally!U2)</f>
        <v/>
      </c>
      <c r="H4" s="13" t="str">
        <f>IF(tblTally!V2+tblTally!W2=0,"",tblTally!V2+tblTally!W2)</f>
        <v/>
      </c>
      <c r="I4" s="13" t="str">
        <f>IF(tblTally!X2+tblTally!Y2=0,"",tblTally!X2+tblTally!Y2)</f>
        <v/>
      </c>
      <c r="J4" s="13" t="str">
        <f>IF(tblTally!Z2+tblTally!AA2=0,"",tblTally!Z2+tblTally!AA2)</f>
        <v/>
      </c>
      <c r="K4" s="13" t="str">
        <f>IF(tblTally!AB2+tblTally!AC2=0,"",tblTally!AB2+tblTally!AC2)</f>
        <v/>
      </c>
      <c r="L4">
        <f>tblTally!K2</f>
        <v>0</v>
      </c>
      <c r="M4" s="18">
        <f>IF(tblTally!E2="","",tblTally!E2/100)</f>
        <v>0.33</v>
      </c>
      <c r="N4" s="18">
        <f>IF(M4="","",M4)</f>
        <v>0.33</v>
      </c>
      <c r="O4" s="18">
        <f>ModelParameters!Intercept+ModelParameters!CH1offset+((B4-ModelParameters!MeanFlow)/ModelParameters!SDFlow)*ModelParameters!FlowSlope+((D4-ModelParameters!MeanDiversion)/ModelParameters!SDDiversion)*ModelParameters!DiversionSlope</f>
        <v>-0.62724866566465798</v>
      </c>
      <c r="P4" s="18">
        <f>IF(D4=0,0,EXP(O4)/(1+EXP(O4)))</f>
        <v>0.34813465596927601</v>
      </c>
      <c r="Q4" s="21">
        <f t="shared" ref="Q4" si="0">1/(1+EXP(-(CSurvB011+CSurvB111*(A4 -DATEVALUE("1/1/"&amp;TEXT(A4,"yy"))+1)+CSurvB211*(C4+132))))*SurvHeadgateSpCk</f>
        <v>0.80905203328347408</v>
      </c>
      <c r="R4" s="13">
        <f>IF(F4="","",ROUND(F4/N4/Q4/P4,0))</f>
        <v>172</v>
      </c>
      <c r="S4" s="13">
        <f>ROUND(_xlfn.XLOOKUP('Yearling Chinook'!$A4,HatSpCkByRW!$A$3:$A$150,HatSpCkByRW!B$3:B$150,0)/$Q4/$P4/tblCleElumTreatments!A$25,0)</f>
        <v>0</v>
      </c>
      <c r="T4" s="13">
        <f>ROUND(_xlfn.XLOOKUP('Yearling Chinook'!$A4,HatSpCkByRW!$A$3:$A$150,HatSpCkByRW!C$3:C$150,0)/$Q4/$P4/tblCleElumTreatments!B$25,0)</f>
        <v>0</v>
      </c>
      <c r="U4" s="13">
        <f>ROUND(_xlfn.XLOOKUP('Yearling Chinook'!$A4,HatSpCkByRW!$A$3:$A$150,HatSpCkByRW!D$3:D$150,0)/$Q4/$P4/tblCleElumTreatments!C$25,0)</f>
        <v>0</v>
      </c>
      <c r="V4" s="13">
        <f>ROUND(_xlfn.XLOOKUP('Yearling Chinook'!$A4,HatSpCkByRW!$A$3:$A$150,HatSpCkByRW!E$3:E$150,0)/$Q4/$P4/tblCleElumTreatments!D$25,0)</f>
        <v>0</v>
      </c>
      <c r="W4" s="13">
        <f>ROUND(_xlfn.XLOOKUP('Yearling Chinook'!$A4,HatSpCkByRW!$A$3:$A$150,HatSpCkByRW!F$3:F$150,0)/$Q4/$P4/tblCleElumTreatments!E$25,0)</f>
        <v>0</v>
      </c>
      <c r="X4" s="13">
        <f>ROUND(_xlfn.XLOOKUP('Yearling Chinook'!$A4,HatSpCkByRW!$A$3:$A$150,HatSpCkByRW!G$3:G$150,0)/$Q4/$P4/tblCleElumTreatments!F$25,0)</f>
        <v>0</v>
      </c>
      <c r="Y4" s="13">
        <f>ROUND(_xlfn.XLOOKUP('Yearling Chinook'!$A4,HatSpCkByRW!$A$3:$A$150,HatSpCkByRW!H$3:H$150,0)/$Q4/$P4/tblCleElumTreatments!G$25,0)</f>
        <v>0</v>
      </c>
      <c r="Z4" s="13">
        <f>ROUND(_xlfn.XLOOKUP('Yearling Chinook'!$A4,HatSpCkByRW!$A$3:$A$150,HatSpCkByRW!I$3:I$150,0)/$Q4/$P4/tblCleElumTreatments!H$25,0)</f>
        <v>0</v>
      </c>
      <c r="AA4" s="13">
        <f>ROUND(_xlfn.XLOOKUP('Yearling Chinook'!$A4,HatSpCkByRW!$A$3:$A$150,HatSpCkByRW!J$3:J$150,0)/$Q4/$P4/tblCleElumTreatments!I$25,0)</f>
        <v>0</v>
      </c>
      <c r="AB4" s="13"/>
      <c r="AC4" s="13"/>
      <c r="AD4" s="13"/>
      <c r="AE4" s="13"/>
      <c r="AF4" s="13"/>
      <c r="AG4" s="13"/>
      <c r="AH4" s="13"/>
      <c r="AI4" s="13"/>
      <c r="AK4" s="2" t="str">
        <f t="shared" ref="AK4" si="1">IF(G4="","",ROUND(G4/N4/Q4/P4,0))</f>
        <v/>
      </c>
      <c r="AL4" s="2" t="str">
        <f t="shared" ref="AL4" si="2">IF(H4="","",ROUND(H4/N4/Q4/P4,0))</f>
        <v/>
      </c>
      <c r="AM4" s="13" t="str">
        <f t="shared" ref="AM4:AM15" si="3">IF(SUM(G4:L4)=0,"",ROUND(SUM(G4:L4)/N4/Q4/P4,0))</f>
        <v/>
      </c>
    </row>
    <row r="5" spans="1:43" x14ac:dyDescent="0.45">
      <c r="A5" s="17">
        <f>IF(tblTally!B3="","",tblTally!B3)</f>
        <v>46055</v>
      </c>
      <c r="B5" s="13">
        <f>IF(tblTally!B3="","",tblTally!C3+tblTally!D3)</f>
        <v>3916.9100000000003</v>
      </c>
      <c r="C5" s="13">
        <f>IF(tblTally!C3="","",tblTally!C3)</f>
        <v>1364.63</v>
      </c>
      <c r="D5" s="18">
        <f t="shared" ref="D5:D68" si="4">IF(C5="","",C5/B5)</f>
        <v>0.34839452527630199</v>
      </c>
      <c r="E5" s="13" t="str">
        <f>IF(tblTally!J3=0,"",tblTally!J3)</f>
        <v/>
      </c>
      <c r="F5" s="13" t="str">
        <f>IF(E5="","",E5+tblTally!AS3+tblTally!BB3)</f>
        <v/>
      </c>
      <c r="G5" s="13" t="str">
        <f>IF(tblTally!T3+tblTally!U3=0,"",tblTally!T3+tblTally!U3)</f>
        <v/>
      </c>
      <c r="H5" s="13" t="str">
        <f>IF(tblTally!V3+tblTally!W3=0,"",tblTally!V3+tblTally!W3)</f>
        <v/>
      </c>
      <c r="I5" s="13" t="str">
        <f>IF(tblTally!X3+tblTally!Y3=0,"",tblTally!X3+tblTally!Y3)</f>
        <v/>
      </c>
      <c r="J5" s="13" t="str">
        <f>IF(tblTally!Z3+tblTally!AA3=0,"",tblTally!Z3+tblTally!AA3)</f>
        <v/>
      </c>
      <c r="K5" s="13" t="str">
        <f>IF(tblTally!AB3+tblTally!AC3=0,"",tblTally!AB3+tblTally!AC3)</f>
        <v/>
      </c>
      <c r="L5">
        <f>tblTally!K3</f>
        <v>0</v>
      </c>
      <c r="M5" s="18">
        <f>IF(tblTally!E3="","",tblTally!E3/100)</f>
        <v>0.33</v>
      </c>
      <c r="N5" s="18">
        <f t="shared" ref="N5:N68" si="5">IF(M5="","",M5)</f>
        <v>0.33</v>
      </c>
      <c r="O5" s="18">
        <f>ModelParameters!Intercept+ModelParameters!CH1offset+((B5-ModelParameters!MeanFlow)/ModelParameters!SDFlow)*ModelParameters!FlowSlope+((D5-ModelParameters!MeanDiversion)/ModelParameters!SDDiversion)*ModelParameters!DiversionSlope</f>
        <v>-0.34114060847367472</v>
      </c>
      <c r="P5" s="18">
        <f t="shared" ref="P5:P68" si="6">IF(D5=0,0,EXP(O5)/(1+EXP(O5)))</f>
        <v>0.41553243626322273</v>
      </c>
      <c r="Q5" s="21">
        <f t="shared" ref="Q5:Q68" si="7">1/(1+EXP(-(CSurvB011+CSurvB111*(A5 -DATEVALUE("1/1/"&amp;TEXT(A5,"yy"))+1)+CSurvB211*(C5+132))))*SurvHeadgateSpCk</f>
        <v>0.81222872956122527</v>
      </c>
      <c r="R5" s="13" t="str">
        <f t="shared" ref="R5:R68" si="8">IF(F5="","",ROUND(F5/N5/Q5/P5,0))</f>
        <v/>
      </c>
      <c r="S5" s="13">
        <f>ROUND(_xlfn.XLOOKUP('Yearling Chinook'!$A5,HatSpCkByRW!$A$3:$A$150,HatSpCkByRW!B$3:B$150,0)/$Q5/$P5/tblCleElumTreatments!A$25,0)</f>
        <v>0</v>
      </c>
      <c r="T5" s="13">
        <f>ROUND(_xlfn.XLOOKUP('Yearling Chinook'!$A5,HatSpCkByRW!$A$3:$A$150,HatSpCkByRW!C$3:C$150,0)/$Q5/$P5/tblCleElumTreatments!B$25,0)</f>
        <v>0</v>
      </c>
      <c r="U5" s="13">
        <f>ROUND(_xlfn.XLOOKUP('Yearling Chinook'!$A5,HatSpCkByRW!$A$3:$A$150,HatSpCkByRW!D$3:D$150,0)/$Q5/$P5/tblCleElumTreatments!C$25,0)</f>
        <v>0</v>
      </c>
      <c r="V5" s="13">
        <f>ROUND(_xlfn.XLOOKUP('Yearling Chinook'!$A5,HatSpCkByRW!$A$3:$A$150,HatSpCkByRW!E$3:E$150,0)/$Q5/$P5/tblCleElumTreatments!D$25,0)</f>
        <v>0</v>
      </c>
      <c r="W5" s="13">
        <f>ROUND(_xlfn.XLOOKUP('Yearling Chinook'!$A5,HatSpCkByRW!$A$3:$A$150,HatSpCkByRW!F$3:F$150,0)/$Q5/$P5/tblCleElumTreatments!E$25,0)</f>
        <v>0</v>
      </c>
      <c r="X5" s="13">
        <f>ROUND(_xlfn.XLOOKUP('Yearling Chinook'!$A5,HatSpCkByRW!$A$3:$A$150,HatSpCkByRW!G$3:G$150,0)/$Q5/$P5/tblCleElumTreatments!F$25,0)</f>
        <v>0</v>
      </c>
      <c r="Y5" s="13">
        <f>ROUND(_xlfn.XLOOKUP('Yearling Chinook'!$A5,HatSpCkByRW!$A$3:$A$150,HatSpCkByRW!H$3:H$150,0)/$Q5/$P5/tblCleElumTreatments!G$25,0)</f>
        <v>0</v>
      </c>
      <c r="Z5" s="13">
        <f>ROUND(_xlfn.XLOOKUP('Yearling Chinook'!$A5,HatSpCkByRW!$A$3:$A$150,HatSpCkByRW!I$3:I$150,0)/$Q5/$P5/tblCleElumTreatments!H$25,0)</f>
        <v>0</v>
      </c>
      <c r="AA5" s="13">
        <f>ROUND(_xlfn.XLOOKUP('Yearling Chinook'!$A5,HatSpCkByRW!$A$3:$A$150,HatSpCkByRW!J$3:J$150,0)/$Q5/$P5/tblCleElumTreatments!I$25,0)</f>
        <v>0</v>
      </c>
      <c r="AB5" s="13"/>
      <c r="AC5" s="13"/>
      <c r="AD5" s="13"/>
      <c r="AE5" s="13"/>
      <c r="AF5" s="13"/>
      <c r="AG5" s="13"/>
      <c r="AH5" s="13"/>
      <c r="AI5" s="13"/>
      <c r="AK5" s="2" t="str">
        <f t="shared" ref="AK5:AK68" si="9">IF(G5="","",ROUND(G5/N5/Q5/P5,0))</f>
        <v/>
      </c>
      <c r="AL5" s="2" t="str">
        <f t="shared" ref="AL5:AL68" si="10">IF(H5="","",ROUND(H5/N5/Q5/P5,0))</f>
        <v/>
      </c>
      <c r="AM5" s="13" t="str">
        <f t="shared" si="3"/>
        <v/>
      </c>
    </row>
    <row r="6" spans="1:43" x14ac:dyDescent="0.45">
      <c r="A6" s="17">
        <f>IF(tblTally!B4="","",tblTally!B4)</f>
        <v>46056</v>
      </c>
      <c r="B6" s="13">
        <f>IF(tblTally!B4="","",tblTally!C4+tblTally!D4)</f>
        <v>4000.07</v>
      </c>
      <c r="C6" s="13">
        <f>IF(tblTally!C4="","",tblTally!C4)</f>
        <v>1429.04</v>
      </c>
      <c r="D6" s="18">
        <f t="shared" si="4"/>
        <v>0.35725374805940896</v>
      </c>
      <c r="E6" s="13" t="str">
        <f>IF(tblTally!J4=0,"",tblTally!J4)</f>
        <v/>
      </c>
      <c r="F6" s="13" t="str">
        <f>IF(E6="","",E6+tblTally!AS4+tblTally!BB4)</f>
        <v/>
      </c>
      <c r="G6" s="13" t="str">
        <f>IF(tblTally!T4+tblTally!U4=0,"",tblTally!T4+tblTally!U4)</f>
        <v/>
      </c>
      <c r="H6" s="13" t="str">
        <f>IF(tblTally!V4+tblTally!W4=0,"",tblTally!V4+tblTally!W4)</f>
        <v/>
      </c>
      <c r="I6" s="13" t="str">
        <f>IF(tblTally!X4+tblTally!Y4=0,"",tblTally!X4+tblTally!Y4)</f>
        <v/>
      </c>
      <c r="J6" s="13" t="str">
        <f>IF(tblTally!Z4+tblTally!AA4=0,"",tblTally!Z4+tblTally!AA4)</f>
        <v/>
      </c>
      <c r="K6" s="13" t="str">
        <f>IF(tblTally!AB4+tblTally!AC4=0,"",tblTally!AB4+tblTally!AC4)</f>
        <v/>
      </c>
      <c r="L6">
        <f>tblTally!K4</f>
        <v>0</v>
      </c>
      <c r="M6" s="18">
        <f>IF(tblTally!E4="","",tblTally!E4/100)</f>
        <v>0.33</v>
      </c>
      <c r="N6" s="18">
        <f t="shared" si="5"/>
        <v>0.33</v>
      </c>
      <c r="O6" s="18">
        <f>ModelParameters!Intercept+ModelParameters!CH1offset+((B6-ModelParameters!MeanFlow)/ModelParameters!SDFlow)*ModelParameters!FlowSlope+((D6-ModelParameters!MeanDiversion)/ModelParameters!SDDiversion)*ModelParameters!DiversionSlope</f>
        <v>-0.29013954632711803</v>
      </c>
      <c r="P6" s="18">
        <f t="shared" si="6"/>
        <v>0.42796970416043945</v>
      </c>
      <c r="Q6" s="21">
        <f t="shared" si="7"/>
        <v>0.81399902989420514</v>
      </c>
      <c r="R6" s="13" t="str">
        <f t="shared" si="8"/>
        <v/>
      </c>
      <c r="S6" s="13">
        <f>ROUND(_xlfn.XLOOKUP('Yearling Chinook'!$A6,HatSpCkByRW!$A$3:$A$150,HatSpCkByRW!B$3:B$150,0)/$Q6/$P6/tblCleElumTreatments!A$25,0)</f>
        <v>0</v>
      </c>
      <c r="T6" s="13">
        <f>ROUND(_xlfn.XLOOKUP('Yearling Chinook'!$A6,HatSpCkByRW!$A$3:$A$150,HatSpCkByRW!C$3:C$150,0)/$Q6/$P6/tblCleElumTreatments!B$25,0)</f>
        <v>0</v>
      </c>
      <c r="U6" s="13">
        <f>ROUND(_xlfn.XLOOKUP('Yearling Chinook'!$A6,HatSpCkByRW!$A$3:$A$150,HatSpCkByRW!D$3:D$150,0)/$Q6/$P6/tblCleElumTreatments!C$25,0)</f>
        <v>0</v>
      </c>
      <c r="V6" s="13">
        <f>ROUND(_xlfn.XLOOKUP('Yearling Chinook'!$A6,HatSpCkByRW!$A$3:$A$150,HatSpCkByRW!E$3:E$150,0)/$Q6/$P6/tblCleElumTreatments!D$25,0)</f>
        <v>0</v>
      </c>
      <c r="W6" s="13">
        <f>ROUND(_xlfn.XLOOKUP('Yearling Chinook'!$A6,HatSpCkByRW!$A$3:$A$150,HatSpCkByRW!F$3:F$150,0)/$Q6/$P6/tblCleElumTreatments!E$25,0)</f>
        <v>0</v>
      </c>
      <c r="X6" s="13">
        <f>ROUND(_xlfn.XLOOKUP('Yearling Chinook'!$A6,HatSpCkByRW!$A$3:$A$150,HatSpCkByRW!G$3:G$150,0)/$Q6/$P6/tblCleElumTreatments!F$25,0)</f>
        <v>0</v>
      </c>
      <c r="Y6" s="13">
        <f>ROUND(_xlfn.XLOOKUP('Yearling Chinook'!$A6,HatSpCkByRW!$A$3:$A$150,HatSpCkByRW!H$3:H$150,0)/$Q6/$P6/tblCleElumTreatments!G$25,0)</f>
        <v>0</v>
      </c>
      <c r="Z6" s="13">
        <f>ROUND(_xlfn.XLOOKUP('Yearling Chinook'!$A6,HatSpCkByRW!$A$3:$A$150,HatSpCkByRW!I$3:I$150,0)/$Q6/$P6/tblCleElumTreatments!H$25,0)</f>
        <v>0</v>
      </c>
      <c r="AA6" s="13">
        <f>ROUND(_xlfn.XLOOKUP('Yearling Chinook'!$A6,HatSpCkByRW!$A$3:$A$150,HatSpCkByRW!J$3:J$150,0)/$Q6/$P6/tblCleElumTreatments!I$25,0)</f>
        <v>0</v>
      </c>
      <c r="AB6" s="13"/>
      <c r="AC6" s="13"/>
      <c r="AD6" s="13"/>
      <c r="AE6" s="13"/>
      <c r="AF6" s="13"/>
      <c r="AG6" s="13"/>
      <c r="AH6" s="13"/>
      <c r="AI6" s="13"/>
      <c r="AK6" s="2" t="str">
        <f t="shared" si="9"/>
        <v/>
      </c>
      <c r="AL6" s="2" t="str">
        <f t="shared" si="10"/>
        <v/>
      </c>
      <c r="AM6" s="13" t="str">
        <f t="shared" si="3"/>
        <v/>
      </c>
    </row>
    <row r="7" spans="1:43" x14ac:dyDescent="0.45">
      <c r="A7" s="17">
        <f>IF(tblTally!B5="","",tblTally!B5)</f>
        <v>46057</v>
      </c>
      <c r="B7" s="13">
        <f>IF(tblTally!B5="","",tblTally!C5+tblTally!D5)</f>
        <v>4385.8599999999997</v>
      </c>
      <c r="C7" s="13">
        <f>IF(tblTally!C5="","",tblTally!C5)</f>
        <v>1439.39</v>
      </c>
      <c r="D7" s="18">
        <f t="shared" si="4"/>
        <v>0.32818877027538501</v>
      </c>
      <c r="E7" s="13" t="str">
        <f>IF(tblTally!J5=0,"",tblTally!J5)</f>
        <v/>
      </c>
      <c r="F7" s="13" t="str">
        <f>IF(E7="","",E7+tblTally!AS5+tblTally!BB5)</f>
        <v/>
      </c>
      <c r="G7" s="13" t="str">
        <f>IF(tblTally!T5+tblTally!U5=0,"",tblTally!T5+tblTally!U5)</f>
        <v/>
      </c>
      <c r="H7" s="13" t="str">
        <f>IF(tblTally!V5+tblTally!W5=0,"",tblTally!V5+tblTally!W5)</f>
        <v/>
      </c>
      <c r="I7" s="13" t="str">
        <f>IF(tblTally!X5+tblTally!Y5=0,"",tblTally!X5+tblTally!Y5)</f>
        <v/>
      </c>
      <c r="J7" s="13" t="str">
        <f>IF(tblTally!Z5+tblTally!AA5=0,"",tblTally!Z5+tblTally!AA5)</f>
        <v/>
      </c>
      <c r="K7" s="13" t="str">
        <f>IF(tblTally!AB5+tblTally!AC5=0,"",tblTally!AB5+tblTally!AC5)</f>
        <v/>
      </c>
      <c r="L7">
        <f>tblTally!K5</f>
        <v>0</v>
      </c>
      <c r="M7" s="18">
        <f>IF(tblTally!E5="","",tblTally!E5/100)</f>
        <v>0.33</v>
      </c>
      <c r="N7" s="18">
        <f t="shared" si="5"/>
        <v>0.33</v>
      </c>
      <c r="O7" s="18">
        <f>ModelParameters!Intercept+ModelParameters!CH1offset+((B7-ModelParameters!MeanFlow)/ModelParameters!SDFlow)*ModelParameters!FlowSlope+((D7-ModelParameters!MeanDiversion)/ModelParameters!SDDiversion)*ModelParameters!DiversionSlope</f>
        <v>-0.61764076976903892</v>
      </c>
      <c r="P7" s="18">
        <f t="shared" si="6"/>
        <v>0.3503182114879867</v>
      </c>
      <c r="Q7" s="21">
        <f t="shared" si="7"/>
        <v>0.81385865531037727</v>
      </c>
      <c r="R7" s="13" t="str">
        <f t="shared" si="8"/>
        <v/>
      </c>
      <c r="S7" s="13">
        <f>ROUND(_xlfn.XLOOKUP('Yearling Chinook'!$A7,HatSpCkByRW!$A$3:$A$150,HatSpCkByRW!B$3:B$150,0)/$Q7/$P7/tblCleElumTreatments!A$25,0)</f>
        <v>0</v>
      </c>
      <c r="T7" s="13">
        <f>ROUND(_xlfn.XLOOKUP('Yearling Chinook'!$A7,HatSpCkByRW!$A$3:$A$150,HatSpCkByRW!C$3:C$150,0)/$Q7/$P7/tblCleElumTreatments!B$25,0)</f>
        <v>0</v>
      </c>
      <c r="U7" s="13">
        <f>ROUND(_xlfn.XLOOKUP('Yearling Chinook'!$A7,HatSpCkByRW!$A$3:$A$150,HatSpCkByRW!D$3:D$150,0)/$Q7/$P7/tblCleElumTreatments!C$25,0)</f>
        <v>0</v>
      </c>
      <c r="V7" s="13">
        <f>ROUND(_xlfn.XLOOKUP('Yearling Chinook'!$A7,HatSpCkByRW!$A$3:$A$150,HatSpCkByRW!E$3:E$150,0)/$Q7/$P7/tblCleElumTreatments!D$25,0)</f>
        <v>0</v>
      </c>
      <c r="W7" s="13">
        <f>ROUND(_xlfn.XLOOKUP('Yearling Chinook'!$A7,HatSpCkByRW!$A$3:$A$150,HatSpCkByRW!F$3:F$150,0)/$Q7/$P7/tblCleElumTreatments!E$25,0)</f>
        <v>0</v>
      </c>
      <c r="X7" s="13">
        <f>ROUND(_xlfn.XLOOKUP('Yearling Chinook'!$A7,HatSpCkByRW!$A$3:$A$150,HatSpCkByRW!G$3:G$150,0)/$Q7/$P7/tblCleElumTreatments!F$25,0)</f>
        <v>0</v>
      </c>
      <c r="Y7" s="13">
        <f>ROUND(_xlfn.XLOOKUP('Yearling Chinook'!$A7,HatSpCkByRW!$A$3:$A$150,HatSpCkByRW!H$3:H$150,0)/$Q7/$P7/tblCleElumTreatments!G$25,0)</f>
        <v>0</v>
      </c>
      <c r="Z7" s="13">
        <f>ROUND(_xlfn.XLOOKUP('Yearling Chinook'!$A7,HatSpCkByRW!$A$3:$A$150,HatSpCkByRW!I$3:I$150,0)/$Q7/$P7/tblCleElumTreatments!H$25,0)</f>
        <v>0</v>
      </c>
      <c r="AA7" s="13">
        <f>ROUND(_xlfn.XLOOKUP('Yearling Chinook'!$A7,HatSpCkByRW!$A$3:$A$150,HatSpCkByRW!J$3:J$150,0)/$Q7/$P7/tblCleElumTreatments!I$25,0)</f>
        <v>0</v>
      </c>
      <c r="AB7" s="13"/>
      <c r="AC7" s="13"/>
      <c r="AD7" s="13"/>
      <c r="AE7" s="13"/>
      <c r="AF7" s="13"/>
      <c r="AG7" s="13"/>
      <c r="AH7" s="13"/>
      <c r="AI7" s="13"/>
      <c r="AK7" s="2" t="str">
        <f t="shared" si="9"/>
        <v/>
      </c>
      <c r="AL7" s="2" t="str">
        <f t="shared" si="10"/>
        <v/>
      </c>
      <c r="AM7" s="13" t="str">
        <f t="shared" si="3"/>
        <v/>
      </c>
    </row>
    <row r="8" spans="1:43" x14ac:dyDescent="0.45">
      <c r="A8" s="17">
        <f>IF(tblTally!B6="","",tblTally!B6)</f>
        <v>46058</v>
      </c>
      <c r="B8" s="13">
        <f>IF(tblTally!B6="","",tblTally!C6+tblTally!D6)</f>
        <v>4654.37</v>
      </c>
      <c r="C8" s="13">
        <f>IF(tblTally!C6="","",tblTally!C6)</f>
        <v>1446.59</v>
      </c>
      <c r="D8" s="18">
        <f t="shared" si="4"/>
        <v>0.31080253611122449</v>
      </c>
      <c r="E8" s="13">
        <f>IF(tblTally!J6=0,"",tblTally!J6)</f>
        <v>1</v>
      </c>
      <c r="F8" s="13">
        <f>IF(E8="","",E8+tblTally!AS6+tblTally!BB6)</f>
        <v>1</v>
      </c>
      <c r="G8" s="13" t="str">
        <f>IF(tblTally!T6+tblTally!U6=0,"",tblTally!T6+tblTally!U6)</f>
        <v/>
      </c>
      <c r="H8" s="13" t="str">
        <f>IF(tblTally!V6+tblTally!W6=0,"",tblTally!V6+tblTally!W6)</f>
        <v/>
      </c>
      <c r="I8" s="13" t="str">
        <f>IF(tblTally!X6+tblTally!Y6=0,"",tblTally!X6+tblTally!Y6)</f>
        <v/>
      </c>
      <c r="J8" s="13" t="str">
        <f>IF(tblTally!Z6+tblTally!AA6=0,"",tblTally!Z6+tblTally!AA6)</f>
        <v/>
      </c>
      <c r="K8" s="13" t="str">
        <f>IF(tblTally!AB6+tblTally!AC6=0,"",tblTally!AB6+tblTally!AC6)</f>
        <v/>
      </c>
      <c r="L8">
        <f>tblTally!K6</f>
        <v>0</v>
      </c>
      <c r="M8" s="18">
        <f>IF(tblTally!E6="","",tblTally!E6/100)</f>
        <v>0.33</v>
      </c>
      <c r="N8" s="18">
        <f t="shared" si="5"/>
        <v>0.33</v>
      </c>
      <c r="O8" s="18">
        <f>ModelParameters!Intercept+ModelParameters!CH1offset+((B8-ModelParameters!MeanFlow)/ModelParameters!SDFlow)*ModelParameters!FlowSlope+((D8-ModelParameters!MeanDiversion)/ModelParameters!SDDiversion)*ModelParameters!DiversionSlope</f>
        <v>-0.82272471781096612</v>
      </c>
      <c r="P8" s="18">
        <f t="shared" si="6"/>
        <v>0.30518558422542708</v>
      </c>
      <c r="Q8" s="21">
        <f t="shared" si="7"/>
        <v>0.81360755942983631</v>
      </c>
      <c r="R8" s="13">
        <f t="shared" si="8"/>
        <v>12</v>
      </c>
      <c r="S8" s="13">
        <f>ROUND(_xlfn.XLOOKUP('Yearling Chinook'!$A8,HatSpCkByRW!$A$3:$A$150,HatSpCkByRW!B$3:B$150,0)/$Q8/$P8/tblCleElumTreatments!A$25,0)</f>
        <v>0</v>
      </c>
      <c r="T8" s="13">
        <f>ROUND(_xlfn.XLOOKUP('Yearling Chinook'!$A8,HatSpCkByRW!$A$3:$A$150,HatSpCkByRW!C$3:C$150,0)/$Q8/$P8/tblCleElumTreatments!B$25,0)</f>
        <v>0</v>
      </c>
      <c r="U8" s="13">
        <f>ROUND(_xlfn.XLOOKUP('Yearling Chinook'!$A8,HatSpCkByRW!$A$3:$A$150,HatSpCkByRW!D$3:D$150,0)/$Q8/$P8/tblCleElumTreatments!C$25,0)</f>
        <v>0</v>
      </c>
      <c r="V8" s="13">
        <f>ROUND(_xlfn.XLOOKUP('Yearling Chinook'!$A8,HatSpCkByRW!$A$3:$A$150,HatSpCkByRW!E$3:E$150,0)/$Q8/$P8/tblCleElumTreatments!D$25,0)</f>
        <v>0</v>
      </c>
      <c r="W8" s="13">
        <f>ROUND(_xlfn.XLOOKUP('Yearling Chinook'!$A8,HatSpCkByRW!$A$3:$A$150,HatSpCkByRW!F$3:F$150,0)/$Q8/$P8/tblCleElumTreatments!E$25,0)</f>
        <v>0</v>
      </c>
      <c r="X8" s="13">
        <f>ROUND(_xlfn.XLOOKUP('Yearling Chinook'!$A8,HatSpCkByRW!$A$3:$A$150,HatSpCkByRW!G$3:G$150,0)/$Q8/$P8/tblCleElumTreatments!F$25,0)</f>
        <v>0</v>
      </c>
      <c r="Y8" s="13">
        <f>ROUND(_xlfn.XLOOKUP('Yearling Chinook'!$A8,HatSpCkByRW!$A$3:$A$150,HatSpCkByRW!H$3:H$150,0)/$Q8/$P8/tblCleElumTreatments!G$25,0)</f>
        <v>0</v>
      </c>
      <c r="Z8" s="13">
        <f>ROUND(_xlfn.XLOOKUP('Yearling Chinook'!$A8,HatSpCkByRW!$A$3:$A$150,HatSpCkByRW!I$3:I$150,0)/$Q8/$P8/tblCleElumTreatments!H$25,0)</f>
        <v>0</v>
      </c>
      <c r="AA8" s="13">
        <f>ROUND(_xlfn.XLOOKUP('Yearling Chinook'!$A8,HatSpCkByRW!$A$3:$A$150,HatSpCkByRW!J$3:J$150,0)/$Q8/$P8/tblCleElumTreatments!I$25,0)</f>
        <v>0</v>
      </c>
      <c r="AB8" s="13"/>
      <c r="AC8" s="13"/>
      <c r="AD8" s="13"/>
      <c r="AE8" s="13"/>
      <c r="AF8" s="13"/>
      <c r="AG8" s="13"/>
      <c r="AH8" s="13"/>
      <c r="AI8" s="13"/>
      <c r="AK8" s="2" t="str">
        <f t="shared" si="9"/>
        <v/>
      </c>
      <c r="AL8" s="2" t="str">
        <f t="shared" si="10"/>
        <v/>
      </c>
      <c r="AM8" s="13" t="str">
        <f t="shared" si="3"/>
        <v/>
      </c>
    </row>
    <row r="9" spans="1:43" x14ac:dyDescent="0.45">
      <c r="A9" s="17">
        <f>IF(tblTally!B7="","",tblTally!B7)</f>
        <v>46059</v>
      </c>
      <c r="B9" s="13">
        <f>IF(tblTally!B7="","",tblTally!C7+tblTally!D7)</f>
        <v>4827.96</v>
      </c>
      <c r="C9" s="13">
        <f>IF(tblTally!C7="","",tblTally!C7)</f>
        <v>1453.85</v>
      </c>
      <c r="D9" s="18">
        <f t="shared" si="4"/>
        <v>0.30113132668870496</v>
      </c>
      <c r="E9" s="13">
        <f>IF(tblTally!J7=0,"",tblTally!J7)</f>
        <v>11</v>
      </c>
      <c r="F9" s="13">
        <f>IF(E9="","",E9+tblTally!AS7+tblTally!BB7)</f>
        <v>11</v>
      </c>
      <c r="G9" s="13" t="str">
        <f>IF(tblTally!T7+tblTally!U7=0,"",tblTally!T7+tblTally!U7)</f>
        <v/>
      </c>
      <c r="H9" s="13" t="str">
        <f>IF(tblTally!V7+tblTally!W7=0,"",tblTally!V7+tblTally!W7)</f>
        <v/>
      </c>
      <c r="I9" s="13" t="str">
        <f>IF(tblTally!X7+tblTally!Y7=0,"",tblTally!X7+tblTally!Y7)</f>
        <v/>
      </c>
      <c r="J9" s="13" t="str">
        <f>IF(tblTally!Z7+tblTally!AA7=0,"",tblTally!Z7+tblTally!AA7)</f>
        <v/>
      </c>
      <c r="K9" s="13" t="str">
        <f>IF(tblTally!AB7+tblTally!AC7=0,"",tblTally!AB7+tblTally!AC7)</f>
        <v/>
      </c>
      <c r="L9">
        <f>tblTally!K7</f>
        <v>0</v>
      </c>
      <c r="M9" s="18">
        <f>IF(tblTally!E7="","",tblTally!E7/100)</f>
        <v>0.33</v>
      </c>
      <c r="N9" s="18">
        <f t="shared" si="5"/>
        <v>0.33</v>
      </c>
      <c r="O9" s="18">
        <f>ModelParameters!Intercept+ModelParameters!CH1offset+((B9-ModelParameters!MeanFlow)/ModelParameters!SDFlow)*ModelParameters!FlowSlope+((D9-ModelParameters!MeanDiversion)/ModelParameters!SDDiversion)*ModelParameters!DiversionSlope</f>
        <v>-0.94269677220440107</v>
      </c>
      <c r="P9" s="18">
        <f t="shared" si="6"/>
        <v>0.28035592916802937</v>
      </c>
      <c r="Q9" s="21">
        <f t="shared" si="7"/>
        <v>0.81335742277109135</v>
      </c>
      <c r="R9" s="13">
        <f t="shared" si="8"/>
        <v>146</v>
      </c>
      <c r="S9" s="13">
        <f>ROUND(_xlfn.XLOOKUP('Yearling Chinook'!$A9,HatSpCkByRW!$A$3:$A$150,HatSpCkByRW!B$3:B$150,0)/$Q9/$P9/tblCleElumTreatments!A$25,0)</f>
        <v>0</v>
      </c>
      <c r="T9" s="13">
        <f>ROUND(_xlfn.XLOOKUP('Yearling Chinook'!$A9,HatSpCkByRW!$A$3:$A$150,HatSpCkByRW!C$3:C$150,0)/$Q9/$P9/tblCleElumTreatments!B$25,0)</f>
        <v>0</v>
      </c>
      <c r="U9" s="13">
        <f>ROUND(_xlfn.XLOOKUP('Yearling Chinook'!$A9,HatSpCkByRW!$A$3:$A$150,HatSpCkByRW!D$3:D$150,0)/$Q9/$P9/tblCleElumTreatments!C$25,0)</f>
        <v>0</v>
      </c>
      <c r="V9" s="13">
        <f>ROUND(_xlfn.XLOOKUP('Yearling Chinook'!$A9,HatSpCkByRW!$A$3:$A$150,HatSpCkByRW!E$3:E$150,0)/$Q9/$P9/tblCleElumTreatments!D$25,0)</f>
        <v>0</v>
      </c>
      <c r="W9" s="13">
        <f>ROUND(_xlfn.XLOOKUP('Yearling Chinook'!$A9,HatSpCkByRW!$A$3:$A$150,HatSpCkByRW!F$3:F$150,0)/$Q9/$P9/tblCleElumTreatments!E$25,0)</f>
        <v>0</v>
      </c>
      <c r="X9" s="13">
        <f>ROUND(_xlfn.XLOOKUP('Yearling Chinook'!$A9,HatSpCkByRW!$A$3:$A$150,HatSpCkByRW!G$3:G$150,0)/$Q9/$P9/tblCleElumTreatments!F$25,0)</f>
        <v>0</v>
      </c>
      <c r="Y9" s="13">
        <f>ROUND(_xlfn.XLOOKUP('Yearling Chinook'!$A9,HatSpCkByRW!$A$3:$A$150,HatSpCkByRW!H$3:H$150,0)/$Q9/$P9/tblCleElumTreatments!G$25,0)</f>
        <v>0</v>
      </c>
      <c r="Z9" s="13">
        <f>ROUND(_xlfn.XLOOKUP('Yearling Chinook'!$A9,HatSpCkByRW!$A$3:$A$150,HatSpCkByRW!I$3:I$150,0)/$Q9/$P9/tblCleElumTreatments!H$25,0)</f>
        <v>0</v>
      </c>
      <c r="AA9" s="13">
        <f>ROUND(_xlfn.XLOOKUP('Yearling Chinook'!$A9,HatSpCkByRW!$A$3:$A$150,HatSpCkByRW!J$3:J$150,0)/$Q9/$P9/tblCleElumTreatments!I$25,0)</f>
        <v>0</v>
      </c>
      <c r="AB9" s="13"/>
      <c r="AC9" s="13"/>
      <c r="AD9" s="13"/>
      <c r="AE9" s="13"/>
      <c r="AF9" s="13"/>
      <c r="AG9" s="13"/>
      <c r="AH9" s="13"/>
      <c r="AI9" s="13"/>
      <c r="AK9" s="2" t="str">
        <f t="shared" si="9"/>
        <v/>
      </c>
      <c r="AL9" s="2" t="str">
        <f t="shared" si="10"/>
        <v/>
      </c>
      <c r="AM9" s="13" t="str">
        <f t="shared" si="3"/>
        <v/>
      </c>
    </row>
    <row r="10" spans="1:43" x14ac:dyDescent="0.45">
      <c r="A10" s="17">
        <f>IF(tblTally!B8="","",tblTally!B8)</f>
        <v>46060</v>
      </c>
      <c r="B10" s="13">
        <f>IF(tblTally!B8="","",tblTally!C8+tblTally!D8)</f>
        <v>4819.5</v>
      </c>
      <c r="C10" s="13">
        <f>IF(tblTally!C8="","",tblTally!C8)</f>
        <v>1451.93</v>
      </c>
      <c r="D10" s="18">
        <f t="shared" si="4"/>
        <v>0.30126154165369851</v>
      </c>
      <c r="E10" s="13">
        <f>IF(tblTally!J8=0,"",tblTally!J8)</f>
        <v>3</v>
      </c>
      <c r="F10" s="13">
        <f>IF(E10="","",E10+tblTally!AS8+tblTally!BB8)</f>
        <v>3</v>
      </c>
      <c r="G10" s="13" t="str">
        <f>IF(tblTally!T8+tblTally!U8=0,"",tblTally!T8+tblTally!U8)</f>
        <v/>
      </c>
      <c r="H10" s="13" t="str">
        <f>IF(tblTally!V8+tblTally!W8=0,"",tblTally!V8+tblTally!W8)</f>
        <v/>
      </c>
      <c r="I10" s="13" t="str">
        <f>IF(tblTally!X8+tblTally!Y8=0,"",tblTally!X8+tblTally!Y8)</f>
        <v/>
      </c>
      <c r="J10" s="13" t="str">
        <f>IF(tblTally!Z8+tblTally!AA8=0,"",tblTally!Z8+tblTally!AA8)</f>
        <v/>
      </c>
      <c r="K10" s="13" t="str">
        <f>IF(tblTally!AB8+tblTally!AC8=0,"",tblTally!AB8+tblTally!AC8)</f>
        <v/>
      </c>
      <c r="L10">
        <f>tblTally!K8</f>
        <v>0</v>
      </c>
      <c r="M10" s="18">
        <f>IF(tblTally!E8="","",tblTally!E8/100)</f>
        <v>0.33</v>
      </c>
      <c r="N10" s="18">
        <f t="shared" si="5"/>
        <v>0.33</v>
      </c>
      <c r="O10" s="18">
        <f>ModelParameters!Intercept+ModelParameters!CH1offset+((B10-ModelParameters!MeanFlow)/ModelParameters!SDFlow)*ModelParameters!FlowSlope+((D10-ModelParameters!MeanDiversion)/ModelParameters!SDDiversion)*ModelParameters!DiversionSlope</f>
        <v>-0.93959236376921096</v>
      </c>
      <c r="P10" s="18">
        <f t="shared" si="6"/>
        <v>0.28098269055630037</v>
      </c>
      <c r="Q10" s="21">
        <f t="shared" si="7"/>
        <v>0.8127803095192061</v>
      </c>
      <c r="R10" s="13">
        <f t="shared" si="8"/>
        <v>40</v>
      </c>
      <c r="S10" s="13">
        <f>ROUND(_xlfn.XLOOKUP('Yearling Chinook'!$A10,HatSpCkByRW!$A$3:$A$150,HatSpCkByRW!B$3:B$150,0)/$Q10/$P10/tblCleElumTreatments!A$25,0)</f>
        <v>0</v>
      </c>
      <c r="T10" s="13">
        <f>ROUND(_xlfn.XLOOKUP('Yearling Chinook'!$A10,HatSpCkByRW!$A$3:$A$150,HatSpCkByRW!C$3:C$150,0)/$Q10/$P10/tblCleElumTreatments!B$25,0)</f>
        <v>0</v>
      </c>
      <c r="U10" s="13">
        <f>ROUND(_xlfn.XLOOKUP('Yearling Chinook'!$A10,HatSpCkByRW!$A$3:$A$150,HatSpCkByRW!D$3:D$150,0)/$Q10/$P10/tblCleElumTreatments!C$25,0)</f>
        <v>0</v>
      </c>
      <c r="V10" s="13">
        <f>ROUND(_xlfn.XLOOKUP('Yearling Chinook'!$A10,HatSpCkByRW!$A$3:$A$150,HatSpCkByRW!E$3:E$150,0)/$Q10/$P10/tblCleElumTreatments!D$25,0)</f>
        <v>0</v>
      </c>
      <c r="W10" s="13">
        <f>ROUND(_xlfn.XLOOKUP('Yearling Chinook'!$A10,HatSpCkByRW!$A$3:$A$150,HatSpCkByRW!F$3:F$150,0)/$Q10/$P10/tblCleElumTreatments!E$25,0)</f>
        <v>0</v>
      </c>
      <c r="X10" s="13">
        <f>ROUND(_xlfn.XLOOKUP('Yearling Chinook'!$A10,HatSpCkByRW!$A$3:$A$150,HatSpCkByRW!G$3:G$150,0)/$Q10/$P10/tblCleElumTreatments!F$25,0)</f>
        <v>0</v>
      </c>
      <c r="Y10" s="13">
        <f>ROUND(_xlfn.XLOOKUP('Yearling Chinook'!$A10,HatSpCkByRW!$A$3:$A$150,HatSpCkByRW!H$3:H$150,0)/$Q10/$P10/tblCleElumTreatments!G$25,0)</f>
        <v>0</v>
      </c>
      <c r="Z10" s="13">
        <f>ROUND(_xlfn.XLOOKUP('Yearling Chinook'!$A10,HatSpCkByRW!$A$3:$A$150,HatSpCkByRW!I$3:I$150,0)/$Q10/$P10/tblCleElumTreatments!H$25,0)</f>
        <v>0</v>
      </c>
      <c r="AA10" s="13">
        <f>ROUND(_xlfn.XLOOKUP('Yearling Chinook'!$A10,HatSpCkByRW!$A$3:$A$150,HatSpCkByRW!J$3:J$150,0)/$Q10/$P10/tblCleElumTreatments!I$25,0)</f>
        <v>0</v>
      </c>
      <c r="AB10" s="13"/>
      <c r="AC10" s="13"/>
      <c r="AD10" s="13"/>
      <c r="AE10" s="13"/>
      <c r="AF10" s="13"/>
      <c r="AG10" s="13"/>
      <c r="AH10" s="13"/>
      <c r="AI10" s="13"/>
      <c r="AK10" s="2" t="str">
        <f t="shared" si="9"/>
        <v/>
      </c>
      <c r="AL10" s="2" t="str">
        <f t="shared" si="10"/>
        <v/>
      </c>
      <c r="AM10" s="13" t="str">
        <f t="shared" si="3"/>
        <v/>
      </c>
    </row>
    <row r="11" spans="1:43" x14ac:dyDescent="0.45">
      <c r="A11" s="17">
        <f>IF(tblTally!B9="","",tblTally!B9)</f>
        <v>46061</v>
      </c>
      <c r="B11" s="13">
        <f>IF(tblTally!B9="","",tblTally!C9+tblTally!D9)</f>
        <v>4836.47</v>
      </c>
      <c r="C11" s="13">
        <f>IF(tblTally!C9="","",tblTally!C9)</f>
        <v>1455.39</v>
      </c>
      <c r="D11" s="18">
        <f t="shared" si="4"/>
        <v>0.30091988578446677</v>
      </c>
      <c r="E11" s="13" t="str">
        <f>IF(tblTally!J9=0,"",tblTally!J9)</f>
        <v/>
      </c>
      <c r="F11" s="13" t="str">
        <f>IF(E11="","",E11+tblTally!AS9+tblTally!BB9)</f>
        <v/>
      </c>
      <c r="G11" s="13" t="str">
        <f>IF(tblTally!T9+tblTally!U9=0,"",tblTally!T9+tblTally!U9)</f>
        <v/>
      </c>
      <c r="H11" s="13" t="str">
        <f>IF(tblTally!V9+tblTally!W9=0,"",tblTally!V9+tblTally!W9)</f>
        <v/>
      </c>
      <c r="I11" s="13" t="str">
        <f>IF(tblTally!X9+tblTally!Y9=0,"",tblTally!X9+tblTally!Y9)</f>
        <v/>
      </c>
      <c r="J11" s="13" t="str">
        <f>IF(tblTally!Z9+tblTally!AA9=0,"",tblTally!Z9+tblTally!AA9)</f>
        <v/>
      </c>
      <c r="K11" s="13" t="str">
        <f>IF(tblTally!AB9+tblTally!AC9=0,"",tblTally!AB9+tblTally!AC9)</f>
        <v/>
      </c>
      <c r="L11">
        <f>tblTally!K9</f>
        <v>0</v>
      </c>
      <c r="M11" s="18">
        <f>IF(tblTally!E9="","",tblTally!E9/100)</f>
        <v>0.33</v>
      </c>
      <c r="N11" s="18">
        <f t="shared" si="5"/>
        <v>0.33</v>
      </c>
      <c r="O11" s="18">
        <f>ModelParameters!Intercept+ModelParameters!CH1offset+((B11-ModelParameters!MeanFlow)/ModelParameters!SDFlow)*ModelParameters!FlowSlope+((D11-ModelParameters!MeanDiversion)/ModelParameters!SDDiversion)*ModelParameters!DiversionSlope</f>
        <v>-0.94646637742302531</v>
      </c>
      <c r="P11" s="18">
        <f t="shared" si="6"/>
        <v>0.27959601696548664</v>
      </c>
      <c r="Q11" s="21">
        <f t="shared" si="7"/>
        <v>0.8123903528036327</v>
      </c>
      <c r="R11" s="13" t="str">
        <f t="shared" si="8"/>
        <v/>
      </c>
      <c r="S11" s="13">
        <f>ROUND(_xlfn.XLOOKUP('Yearling Chinook'!$A11,HatSpCkByRW!$A$3:$A$150,HatSpCkByRW!B$3:B$150,0)/$Q11/$P11/tblCleElumTreatments!A$25,0)</f>
        <v>0</v>
      </c>
      <c r="T11" s="13">
        <f>ROUND(_xlfn.XLOOKUP('Yearling Chinook'!$A11,HatSpCkByRW!$A$3:$A$150,HatSpCkByRW!C$3:C$150,0)/$Q11/$P11/tblCleElumTreatments!B$25,0)</f>
        <v>0</v>
      </c>
      <c r="U11" s="13">
        <f>ROUND(_xlfn.XLOOKUP('Yearling Chinook'!$A11,HatSpCkByRW!$A$3:$A$150,HatSpCkByRW!D$3:D$150,0)/$Q11/$P11/tblCleElumTreatments!C$25,0)</f>
        <v>0</v>
      </c>
      <c r="V11" s="13">
        <f>ROUND(_xlfn.XLOOKUP('Yearling Chinook'!$A11,HatSpCkByRW!$A$3:$A$150,HatSpCkByRW!E$3:E$150,0)/$Q11/$P11/tblCleElumTreatments!D$25,0)</f>
        <v>0</v>
      </c>
      <c r="W11" s="13">
        <f>ROUND(_xlfn.XLOOKUP('Yearling Chinook'!$A11,HatSpCkByRW!$A$3:$A$150,HatSpCkByRW!F$3:F$150,0)/$Q11/$P11/tblCleElumTreatments!E$25,0)</f>
        <v>0</v>
      </c>
      <c r="X11" s="13">
        <f>ROUND(_xlfn.XLOOKUP('Yearling Chinook'!$A11,HatSpCkByRW!$A$3:$A$150,HatSpCkByRW!G$3:G$150,0)/$Q11/$P11/tblCleElumTreatments!F$25,0)</f>
        <v>0</v>
      </c>
      <c r="Y11" s="13">
        <f>ROUND(_xlfn.XLOOKUP('Yearling Chinook'!$A11,HatSpCkByRW!$A$3:$A$150,HatSpCkByRW!H$3:H$150,0)/$Q11/$P11/tblCleElumTreatments!G$25,0)</f>
        <v>0</v>
      </c>
      <c r="Z11" s="13">
        <f>ROUND(_xlfn.XLOOKUP('Yearling Chinook'!$A11,HatSpCkByRW!$A$3:$A$150,HatSpCkByRW!I$3:I$150,0)/$Q11/$P11/tblCleElumTreatments!H$25,0)</f>
        <v>0</v>
      </c>
      <c r="AA11" s="13">
        <f>ROUND(_xlfn.XLOOKUP('Yearling Chinook'!$A11,HatSpCkByRW!$A$3:$A$150,HatSpCkByRW!J$3:J$150,0)/$Q11/$P11/tblCleElumTreatments!I$25,0)</f>
        <v>0</v>
      </c>
      <c r="AB11" s="13"/>
      <c r="AC11" s="13"/>
      <c r="AD11" s="13"/>
      <c r="AE11" s="13"/>
      <c r="AF11" s="13"/>
      <c r="AG11" s="13"/>
      <c r="AH11" s="13"/>
      <c r="AI11" s="13"/>
      <c r="AK11" s="2" t="str">
        <f t="shared" si="9"/>
        <v/>
      </c>
      <c r="AL11" s="2" t="str">
        <f t="shared" si="10"/>
        <v/>
      </c>
      <c r="AM11" s="13" t="str">
        <f t="shared" si="3"/>
        <v/>
      </c>
    </row>
    <row r="12" spans="1:43" x14ac:dyDescent="0.45">
      <c r="A12" s="17">
        <f>IF(tblTally!B10="","",tblTally!B10)</f>
        <v>46062</v>
      </c>
      <c r="B12" s="13">
        <f>IF(tblTally!B10="","",tblTally!C10+tblTally!D10)</f>
        <v>5152.6000000000004</v>
      </c>
      <c r="C12" s="13">
        <f>IF(tblTally!C10="","",tblTally!C10)</f>
        <v>1447.24</v>
      </c>
      <c r="D12" s="18">
        <f t="shared" si="4"/>
        <v>0.28087567441679928</v>
      </c>
      <c r="E12" s="13">
        <f>IF(tblTally!J10=0,"",tblTally!J10)</f>
        <v>1</v>
      </c>
      <c r="F12" s="13">
        <f>IF(E12="","",E12+tblTally!AS10+tblTally!BB10)</f>
        <v>1</v>
      </c>
      <c r="G12" s="13" t="str">
        <f>IF(tblTally!T10+tblTally!U10=0,"",tblTally!T10+tblTally!U10)</f>
        <v/>
      </c>
      <c r="H12" s="13" t="str">
        <f>IF(tblTally!V10+tblTally!W10=0,"",tblTally!V10+tblTally!W10)</f>
        <v/>
      </c>
      <c r="I12" s="13" t="str">
        <f>IF(tblTally!X10+tblTally!Y10=0,"",tblTally!X10+tblTally!Y10)</f>
        <v/>
      </c>
      <c r="J12" s="13" t="str">
        <f>IF(tblTally!Z10+tblTally!AA10=0,"",tblTally!Z10+tblTally!AA10)</f>
        <v/>
      </c>
      <c r="K12" s="13" t="str">
        <f>IF(tblTally!AB10+tblTally!AC10=0,"",tblTally!AB10+tblTally!AC10)</f>
        <v/>
      </c>
      <c r="L12">
        <f>tblTally!K10</f>
        <v>0</v>
      </c>
      <c r="M12" s="18">
        <f>IF(tblTally!E10="","",tblTally!E10/100)</f>
        <v>0.33</v>
      </c>
      <c r="N12" s="18">
        <f t="shared" si="5"/>
        <v>0.33</v>
      </c>
      <c r="O12" s="18">
        <f>ModelParameters!Intercept+ModelParameters!CH1offset+((B12-ModelParameters!MeanFlow)/ModelParameters!SDFlow)*ModelParameters!FlowSlope+((D12-ModelParameters!MeanDiversion)/ModelParameters!SDDiversion)*ModelParameters!DiversionSlope</f>
        <v>-1.1845012177445731</v>
      </c>
      <c r="P12" s="18">
        <f t="shared" si="6"/>
        <v>0.23424383071843027</v>
      </c>
      <c r="Q12" s="21">
        <f t="shared" si="7"/>
        <v>0.81157703590751407</v>
      </c>
      <c r="R12" s="13">
        <f t="shared" si="8"/>
        <v>16</v>
      </c>
      <c r="S12" s="13">
        <f>ROUND(_xlfn.XLOOKUP('Yearling Chinook'!$A12,HatSpCkByRW!$A$3:$A$150,HatSpCkByRW!B$3:B$150,0)/$Q12/$P12/tblCleElumTreatments!A$25,0)</f>
        <v>0</v>
      </c>
      <c r="T12" s="13">
        <f>ROUND(_xlfn.XLOOKUP('Yearling Chinook'!$A12,HatSpCkByRW!$A$3:$A$150,HatSpCkByRW!C$3:C$150,0)/$Q12/$P12/tblCleElumTreatments!B$25,0)</f>
        <v>0</v>
      </c>
      <c r="U12" s="13">
        <f>ROUND(_xlfn.XLOOKUP('Yearling Chinook'!$A12,HatSpCkByRW!$A$3:$A$150,HatSpCkByRW!D$3:D$150,0)/$Q12/$P12/tblCleElumTreatments!C$25,0)</f>
        <v>0</v>
      </c>
      <c r="V12" s="13">
        <f>ROUND(_xlfn.XLOOKUP('Yearling Chinook'!$A12,HatSpCkByRW!$A$3:$A$150,HatSpCkByRW!E$3:E$150,0)/$Q12/$P12/tblCleElumTreatments!D$25,0)</f>
        <v>0</v>
      </c>
      <c r="W12" s="13">
        <f>ROUND(_xlfn.XLOOKUP('Yearling Chinook'!$A12,HatSpCkByRW!$A$3:$A$150,HatSpCkByRW!F$3:F$150,0)/$Q12/$P12/tblCleElumTreatments!E$25,0)</f>
        <v>0</v>
      </c>
      <c r="X12" s="13">
        <f>ROUND(_xlfn.XLOOKUP('Yearling Chinook'!$A12,HatSpCkByRW!$A$3:$A$150,HatSpCkByRW!G$3:G$150,0)/$Q12/$P12/tblCleElumTreatments!F$25,0)</f>
        <v>0</v>
      </c>
      <c r="Y12" s="13">
        <f>ROUND(_xlfn.XLOOKUP('Yearling Chinook'!$A12,HatSpCkByRW!$A$3:$A$150,HatSpCkByRW!H$3:H$150,0)/$Q12/$P12/tblCleElumTreatments!G$25,0)</f>
        <v>0</v>
      </c>
      <c r="Z12" s="13">
        <f>ROUND(_xlfn.XLOOKUP('Yearling Chinook'!$A12,HatSpCkByRW!$A$3:$A$150,HatSpCkByRW!I$3:I$150,0)/$Q12/$P12/tblCleElumTreatments!H$25,0)</f>
        <v>0</v>
      </c>
      <c r="AA12" s="13">
        <f>ROUND(_xlfn.XLOOKUP('Yearling Chinook'!$A12,HatSpCkByRW!$A$3:$A$150,HatSpCkByRW!J$3:J$150,0)/$Q12/$P12/tblCleElumTreatments!I$25,0)</f>
        <v>0</v>
      </c>
      <c r="AB12" s="13"/>
      <c r="AC12" s="13"/>
      <c r="AD12" s="13"/>
      <c r="AE12" s="13"/>
      <c r="AF12" s="13"/>
      <c r="AG12" s="13"/>
      <c r="AH12" s="13"/>
      <c r="AI12" s="13"/>
      <c r="AK12" s="2" t="str">
        <f t="shared" si="9"/>
        <v/>
      </c>
      <c r="AL12" s="2" t="str">
        <f t="shared" si="10"/>
        <v/>
      </c>
      <c r="AM12" s="13" t="str">
        <f t="shared" si="3"/>
        <v/>
      </c>
    </row>
    <row r="13" spans="1:43" x14ac:dyDescent="0.45">
      <c r="A13" s="17">
        <f>IF(tblTally!B11="","",tblTally!B11)</f>
        <v>46063</v>
      </c>
      <c r="B13" s="13">
        <f>IF(tblTally!B11="","",tblTally!C11+tblTally!D11)</f>
        <v>5283.95</v>
      </c>
      <c r="C13" s="13">
        <f>IF(tblTally!C11="","",tblTally!C11)</f>
        <v>1347</v>
      </c>
      <c r="D13" s="18">
        <f t="shared" si="4"/>
        <v>0.25492292697697744</v>
      </c>
      <c r="E13" s="13">
        <f>IF(tblTally!J11=0,"",tblTally!J11)</f>
        <v>1</v>
      </c>
      <c r="F13" s="13">
        <f>IF(E13="","",E13+tblTally!AS11+tblTally!BB11)</f>
        <v>1</v>
      </c>
      <c r="G13" s="13" t="str">
        <f>IF(tblTally!T11+tblTally!U11=0,"",tblTally!T11+tblTally!U11)</f>
        <v/>
      </c>
      <c r="H13" s="13" t="str">
        <f>IF(tblTally!V11+tblTally!W11=0,"",tblTally!V11+tblTally!W11)</f>
        <v/>
      </c>
      <c r="I13" s="13" t="str">
        <f>IF(tblTally!X11+tblTally!Y11=0,"",tblTally!X11+tblTally!Y11)</f>
        <v/>
      </c>
      <c r="J13" s="13" t="str">
        <f>IF(tblTally!Z11+tblTally!AA11=0,"",tblTally!Z11+tblTally!AA11)</f>
        <v/>
      </c>
      <c r="K13" s="13" t="str">
        <f>IF(tblTally!AB11+tblTally!AC11=0,"",tblTally!AB11+tblTally!AC11)</f>
        <v/>
      </c>
      <c r="L13">
        <f>tblTally!K11</f>
        <v>0</v>
      </c>
      <c r="M13" s="18">
        <f>IF(tblTally!E11="","",tblTally!E11/100)</f>
        <v>0.33</v>
      </c>
      <c r="N13" s="18">
        <f t="shared" si="5"/>
        <v>0.33</v>
      </c>
      <c r="O13" s="18">
        <f>ModelParameters!Intercept+ModelParameters!CH1offset+((B13-ModelParameters!MeanFlow)/ModelParameters!SDFlow)*ModelParameters!FlowSlope+((D13-ModelParameters!MeanDiversion)/ModelParameters!SDDiversion)*ModelParameters!DiversionSlope</f>
        <v>-1.4250998590668869</v>
      </c>
      <c r="P13" s="18">
        <f t="shared" si="6"/>
        <v>0.19386333133783926</v>
      </c>
      <c r="Q13" s="21">
        <f t="shared" si="7"/>
        <v>0.80725401175972034</v>
      </c>
      <c r="R13" s="13">
        <f t="shared" si="8"/>
        <v>19</v>
      </c>
      <c r="S13" s="13">
        <f>ROUND(_xlfn.XLOOKUP('Yearling Chinook'!$A13,HatSpCkByRW!$A$3:$A$150,HatSpCkByRW!B$3:B$150,0)/$Q13/$P13/tblCleElumTreatments!A$25,0)</f>
        <v>0</v>
      </c>
      <c r="T13" s="13">
        <f>ROUND(_xlfn.XLOOKUP('Yearling Chinook'!$A13,HatSpCkByRW!$A$3:$A$150,HatSpCkByRW!C$3:C$150,0)/$Q13/$P13/tblCleElumTreatments!B$25,0)</f>
        <v>0</v>
      </c>
      <c r="U13" s="13">
        <f>ROUND(_xlfn.XLOOKUP('Yearling Chinook'!$A13,HatSpCkByRW!$A$3:$A$150,HatSpCkByRW!D$3:D$150,0)/$Q13/$P13/tblCleElumTreatments!C$25,0)</f>
        <v>0</v>
      </c>
      <c r="V13" s="13">
        <f>ROUND(_xlfn.XLOOKUP('Yearling Chinook'!$A13,HatSpCkByRW!$A$3:$A$150,HatSpCkByRW!E$3:E$150,0)/$Q13/$P13/tblCleElumTreatments!D$25,0)</f>
        <v>0</v>
      </c>
      <c r="W13" s="13">
        <f>ROUND(_xlfn.XLOOKUP('Yearling Chinook'!$A13,HatSpCkByRW!$A$3:$A$150,HatSpCkByRW!F$3:F$150,0)/$Q13/$P13/tblCleElumTreatments!E$25,0)</f>
        <v>0</v>
      </c>
      <c r="X13" s="13">
        <f>ROUND(_xlfn.XLOOKUP('Yearling Chinook'!$A13,HatSpCkByRW!$A$3:$A$150,HatSpCkByRW!G$3:G$150,0)/$Q13/$P13/tblCleElumTreatments!F$25,0)</f>
        <v>0</v>
      </c>
      <c r="Y13" s="13">
        <f>ROUND(_xlfn.XLOOKUP('Yearling Chinook'!$A13,HatSpCkByRW!$A$3:$A$150,HatSpCkByRW!H$3:H$150,0)/$Q13/$P13/tblCleElumTreatments!G$25,0)</f>
        <v>0</v>
      </c>
      <c r="Z13" s="13">
        <f>ROUND(_xlfn.XLOOKUP('Yearling Chinook'!$A13,HatSpCkByRW!$A$3:$A$150,HatSpCkByRW!I$3:I$150,0)/$Q13/$P13/tblCleElumTreatments!H$25,0)</f>
        <v>0</v>
      </c>
      <c r="AA13" s="13">
        <f>ROUND(_xlfn.XLOOKUP('Yearling Chinook'!$A13,HatSpCkByRW!$A$3:$A$150,HatSpCkByRW!J$3:J$150,0)/$Q13/$P13/tblCleElumTreatments!I$25,0)</f>
        <v>0</v>
      </c>
      <c r="AB13" s="13"/>
      <c r="AC13" s="13"/>
      <c r="AD13" s="13"/>
      <c r="AE13" s="13"/>
      <c r="AF13" s="13"/>
      <c r="AG13" s="13"/>
      <c r="AH13" s="13"/>
      <c r="AI13" s="13"/>
      <c r="AK13" s="2" t="str">
        <f t="shared" si="9"/>
        <v/>
      </c>
      <c r="AL13" s="2" t="str">
        <f t="shared" si="10"/>
        <v/>
      </c>
      <c r="AM13" s="13" t="str">
        <f t="shared" si="3"/>
        <v/>
      </c>
    </row>
    <row r="14" spans="1:43" x14ac:dyDescent="0.45">
      <c r="A14" s="17">
        <f>IF(tblTally!B12="","",tblTally!B12)</f>
        <v>46064</v>
      </c>
      <c r="B14" s="13">
        <f>IF(tblTally!B12="","",tblTally!C12+tblTally!D12)</f>
        <v>5189.4799999999996</v>
      </c>
      <c r="C14" s="13">
        <f>IF(tblTally!C12="","",tblTally!C12)</f>
        <v>1047.74</v>
      </c>
      <c r="D14" s="18">
        <f t="shared" si="4"/>
        <v>0.20189691452708172</v>
      </c>
      <c r="E14" s="13">
        <f>IF(tblTally!J12=0,"",tblTally!J12)</f>
        <v>8</v>
      </c>
      <c r="F14" s="13">
        <f>IF(E14="","",E14+tblTally!AS12+tblTally!BB12)</f>
        <v>8</v>
      </c>
      <c r="G14" s="13" t="str">
        <f>IF(tblTally!T12+tblTally!U12=0,"",tblTally!T12+tblTally!U12)</f>
        <v/>
      </c>
      <c r="H14" s="13" t="str">
        <f>IF(tblTally!V12+tblTally!W12=0,"",tblTally!V12+tblTally!W12)</f>
        <v/>
      </c>
      <c r="I14" s="13" t="str">
        <f>IF(tblTally!X12+tblTally!Y12=0,"",tblTally!X12+tblTally!Y12)</f>
        <v/>
      </c>
      <c r="J14" s="13" t="str">
        <f>IF(tblTally!Z12+tblTally!AA12=0,"",tblTally!Z12+tblTally!AA12)</f>
        <v/>
      </c>
      <c r="K14" s="13" t="str">
        <f>IF(tblTally!AB12+tblTally!AC12=0,"",tblTally!AB12+tblTally!AC12)</f>
        <v/>
      </c>
      <c r="L14">
        <f>tblTally!K12</f>
        <v>0</v>
      </c>
      <c r="M14" s="18">
        <f>IF(tblTally!E12="","",tblTally!E12/100)</f>
        <v>0.33</v>
      </c>
      <c r="N14" s="18">
        <f t="shared" si="5"/>
        <v>0.33</v>
      </c>
      <c r="O14" s="18">
        <f>ModelParameters!Intercept+ModelParameters!CH1offset+((B14-ModelParameters!MeanFlow)/ModelParameters!SDFlow)*ModelParameters!FlowSlope+((D14-ModelParameters!MeanDiversion)/ModelParameters!SDDiversion)*ModelParameters!DiversionSlope</f>
        <v>-1.828440386311448</v>
      </c>
      <c r="P14" s="18">
        <f t="shared" si="6"/>
        <v>0.13842417238673599</v>
      </c>
      <c r="Q14" s="21">
        <f t="shared" si="7"/>
        <v>0.79371518588686651</v>
      </c>
      <c r="R14" s="13">
        <f t="shared" si="8"/>
        <v>221</v>
      </c>
      <c r="S14" s="13">
        <f>ROUND(_xlfn.XLOOKUP('Yearling Chinook'!$A14,HatSpCkByRW!$A$3:$A$150,HatSpCkByRW!B$3:B$150,0)/$Q14/$P14/tblCleElumTreatments!A$25,0)</f>
        <v>0</v>
      </c>
      <c r="T14" s="13">
        <f>ROUND(_xlfn.XLOOKUP('Yearling Chinook'!$A14,HatSpCkByRW!$A$3:$A$150,HatSpCkByRW!C$3:C$150,0)/$Q14/$P14/tblCleElumTreatments!B$25,0)</f>
        <v>0</v>
      </c>
      <c r="U14" s="13">
        <f>ROUND(_xlfn.XLOOKUP('Yearling Chinook'!$A14,HatSpCkByRW!$A$3:$A$150,HatSpCkByRW!D$3:D$150,0)/$Q14/$P14/tblCleElumTreatments!C$25,0)</f>
        <v>0</v>
      </c>
      <c r="V14" s="13">
        <f>ROUND(_xlfn.XLOOKUP('Yearling Chinook'!$A14,HatSpCkByRW!$A$3:$A$150,HatSpCkByRW!E$3:E$150,0)/$Q14/$P14/tblCleElumTreatments!D$25,0)</f>
        <v>0</v>
      </c>
      <c r="W14" s="13">
        <f>ROUND(_xlfn.XLOOKUP('Yearling Chinook'!$A14,HatSpCkByRW!$A$3:$A$150,HatSpCkByRW!F$3:F$150,0)/$Q14/$P14/tblCleElumTreatments!E$25,0)</f>
        <v>0</v>
      </c>
      <c r="X14" s="13">
        <f>ROUND(_xlfn.XLOOKUP('Yearling Chinook'!$A14,HatSpCkByRW!$A$3:$A$150,HatSpCkByRW!G$3:G$150,0)/$Q14/$P14/tblCleElumTreatments!F$25,0)</f>
        <v>0</v>
      </c>
      <c r="Y14" s="13">
        <f>ROUND(_xlfn.XLOOKUP('Yearling Chinook'!$A14,HatSpCkByRW!$A$3:$A$150,HatSpCkByRW!H$3:H$150,0)/$Q14/$P14/tblCleElumTreatments!G$25,0)</f>
        <v>0</v>
      </c>
      <c r="Z14" s="13">
        <f>ROUND(_xlfn.XLOOKUP('Yearling Chinook'!$A14,HatSpCkByRW!$A$3:$A$150,HatSpCkByRW!I$3:I$150,0)/$Q14/$P14/tblCleElumTreatments!H$25,0)</f>
        <v>0</v>
      </c>
      <c r="AA14" s="13">
        <f>ROUND(_xlfn.XLOOKUP('Yearling Chinook'!$A14,HatSpCkByRW!$A$3:$A$150,HatSpCkByRW!J$3:J$150,0)/$Q14/$P14/tblCleElumTreatments!I$25,0)</f>
        <v>0</v>
      </c>
      <c r="AB14" s="13"/>
      <c r="AC14" s="13"/>
      <c r="AD14" s="13"/>
      <c r="AE14" s="13"/>
      <c r="AF14" s="13"/>
      <c r="AG14" s="13"/>
      <c r="AH14" s="13"/>
      <c r="AI14" s="13"/>
      <c r="AK14" s="2" t="str">
        <f t="shared" si="9"/>
        <v/>
      </c>
      <c r="AL14" s="2" t="str">
        <f t="shared" si="10"/>
        <v/>
      </c>
      <c r="AM14" s="13" t="str">
        <f t="shared" si="3"/>
        <v/>
      </c>
    </row>
    <row r="15" spans="1:43" x14ac:dyDescent="0.45">
      <c r="A15" s="17">
        <f>IF(tblTally!B13="","",tblTally!B13)</f>
        <v>46065</v>
      </c>
      <c r="B15" s="13">
        <f>IF(tblTally!B13="","",tblTally!C13+tblTally!D13)</f>
        <v>5016.66</v>
      </c>
      <c r="C15" s="13">
        <f>IF(tblTally!C13="","",tblTally!C13)</f>
        <v>953.49</v>
      </c>
      <c r="D15" s="18">
        <f t="shared" si="4"/>
        <v>0.19006470440492279</v>
      </c>
      <c r="E15" s="13">
        <f>IF(tblTally!J13=0,"",tblTally!J13)</f>
        <v>7</v>
      </c>
      <c r="F15" s="13">
        <f>IF(E15="","",E15+tblTally!AS13+tblTally!BB13)</f>
        <v>7</v>
      </c>
      <c r="G15" s="13" t="str">
        <f>IF(tblTally!T13+tblTally!U13=0,"",tblTally!T13+tblTally!U13)</f>
        <v/>
      </c>
      <c r="H15" s="13" t="str">
        <f>IF(tblTally!V13+tblTally!W13=0,"",tblTally!V13+tblTally!W13)</f>
        <v/>
      </c>
      <c r="I15" s="13" t="str">
        <f>IF(tblTally!X13+tblTally!Y13=0,"",tblTally!X13+tblTally!Y13)</f>
        <v/>
      </c>
      <c r="J15" s="13" t="str">
        <f>IF(tblTally!Z13+tblTally!AA13=0,"",tblTally!Z13+tblTally!AA13)</f>
        <v/>
      </c>
      <c r="K15" s="13" t="str">
        <f>IF(tblTally!AB13+tblTally!AC13=0,"",tblTally!AB13+tblTally!AC13)</f>
        <v/>
      </c>
      <c r="L15">
        <f>tblTally!K13</f>
        <v>0</v>
      </c>
      <c r="M15" s="18">
        <f>IF(tblTally!E13="","",tblTally!E13/100)</f>
        <v>0.33</v>
      </c>
      <c r="N15" s="18">
        <f t="shared" si="5"/>
        <v>0.33</v>
      </c>
      <c r="O15" s="18">
        <f>ModelParameters!Intercept+ModelParameters!CH1offset+((B15-ModelParameters!MeanFlow)/ModelParameters!SDFlow)*ModelParameters!FlowSlope+((D15-ModelParameters!MeanDiversion)/ModelParameters!SDDiversion)*ModelParameters!DiversionSlope</f>
        <v>-1.8815377965123012</v>
      </c>
      <c r="P15" s="18">
        <f t="shared" si="6"/>
        <v>0.13221233889904035</v>
      </c>
      <c r="Q15" s="21">
        <f t="shared" si="7"/>
        <v>0.78838774603884398</v>
      </c>
      <c r="R15" s="13">
        <f t="shared" si="8"/>
        <v>204</v>
      </c>
      <c r="S15" s="13">
        <f>ROUND(_xlfn.XLOOKUP('Yearling Chinook'!$A15,HatSpCkByRW!$A$3:$A$150,HatSpCkByRW!B$3:B$150,0)/$Q15/$P15/tblCleElumTreatments!A$25,0)</f>
        <v>0</v>
      </c>
      <c r="T15" s="13">
        <f>ROUND(_xlfn.XLOOKUP('Yearling Chinook'!$A15,HatSpCkByRW!$A$3:$A$150,HatSpCkByRW!C$3:C$150,0)/$Q15/$P15/tblCleElumTreatments!B$25,0)</f>
        <v>0</v>
      </c>
      <c r="U15" s="13">
        <f>ROUND(_xlfn.XLOOKUP('Yearling Chinook'!$A15,HatSpCkByRW!$A$3:$A$150,HatSpCkByRW!D$3:D$150,0)/$Q15/$P15/tblCleElumTreatments!C$25,0)</f>
        <v>0</v>
      </c>
      <c r="V15" s="13">
        <f>ROUND(_xlfn.XLOOKUP('Yearling Chinook'!$A15,HatSpCkByRW!$A$3:$A$150,HatSpCkByRW!E$3:E$150,0)/$Q15/$P15/tblCleElumTreatments!D$25,0)</f>
        <v>0</v>
      </c>
      <c r="W15" s="13">
        <f>ROUND(_xlfn.XLOOKUP('Yearling Chinook'!$A15,HatSpCkByRW!$A$3:$A$150,HatSpCkByRW!F$3:F$150,0)/$Q15/$P15/tblCleElumTreatments!E$25,0)</f>
        <v>0</v>
      </c>
      <c r="X15" s="13">
        <f>ROUND(_xlfn.XLOOKUP('Yearling Chinook'!$A15,HatSpCkByRW!$A$3:$A$150,HatSpCkByRW!G$3:G$150,0)/$Q15/$P15/tblCleElumTreatments!F$25,0)</f>
        <v>0</v>
      </c>
      <c r="Y15" s="13">
        <f>ROUND(_xlfn.XLOOKUP('Yearling Chinook'!$A15,HatSpCkByRW!$A$3:$A$150,HatSpCkByRW!H$3:H$150,0)/$Q15/$P15/tblCleElumTreatments!G$25,0)</f>
        <v>0</v>
      </c>
      <c r="Z15" s="13">
        <f>ROUND(_xlfn.XLOOKUP('Yearling Chinook'!$A15,HatSpCkByRW!$A$3:$A$150,HatSpCkByRW!I$3:I$150,0)/$Q15/$P15/tblCleElumTreatments!H$25,0)</f>
        <v>0</v>
      </c>
      <c r="AA15" s="13">
        <f>ROUND(_xlfn.XLOOKUP('Yearling Chinook'!$A15,HatSpCkByRW!$A$3:$A$150,HatSpCkByRW!J$3:J$150,0)/$Q15/$P15/tblCleElumTreatments!I$25,0)</f>
        <v>0</v>
      </c>
      <c r="AB15" s="13"/>
      <c r="AC15" s="13"/>
      <c r="AD15" s="13"/>
      <c r="AE15" s="13"/>
      <c r="AF15" s="13"/>
      <c r="AG15" s="13"/>
      <c r="AH15" s="13"/>
      <c r="AI15" s="13"/>
      <c r="AK15" s="2" t="str">
        <f t="shared" si="9"/>
        <v/>
      </c>
      <c r="AL15" s="2" t="str">
        <f t="shared" si="10"/>
        <v/>
      </c>
      <c r="AM15" s="13" t="str">
        <f t="shared" si="3"/>
        <v/>
      </c>
    </row>
    <row r="16" spans="1:43" x14ac:dyDescent="0.45">
      <c r="A16" s="17">
        <f>IF(tblTally!B14="","",tblTally!B14)</f>
        <v>46066</v>
      </c>
      <c r="B16" s="13">
        <f>IF(tblTally!B14="","",tblTally!C14+tblTally!D14)</f>
        <v>4889.68</v>
      </c>
      <c r="C16" s="13">
        <f>IF(tblTally!C14="","",tblTally!C14)</f>
        <v>947.13</v>
      </c>
      <c r="D16" s="18">
        <f t="shared" si="4"/>
        <v>0.19369979221544148</v>
      </c>
      <c r="E16" s="13">
        <f>IF(tblTally!J14=0,"",tblTally!J14)</f>
        <v>7</v>
      </c>
      <c r="F16" s="13">
        <f>IF(E16="","",E16+tblTally!AS14+tblTally!BB14)</f>
        <v>7</v>
      </c>
      <c r="G16" s="13" t="str">
        <f>IF(tblTally!T14+tblTally!U14=0,"",tblTally!T14+tblTally!U14)</f>
        <v/>
      </c>
      <c r="H16" s="13" t="str">
        <f>IF(tblTally!V14+tblTally!W14=0,"",tblTally!V14+tblTally!W14)</f>
        <v/>
      </c>
      <c r="I16" s="13" t="str">
        <f>IF(tblTally!X14+tblTally!Y14=0,"",tblTally!X14+tblTally!Y14)</f>
        <v/>
      </c>
      <c r="J16" s="13" t="str">
        <f>IF(tblTally!Z14+tblTally!AA14=0,"",tblTally!Z14+tblTally!AA14)</f>
        <v/>
      </c>
      <c r="K16" s="13" t="str">
        <f>IF(tblTally!AB14+tblTally!AC14=0,"",tblTally!AB14+tblTally!AC14)</f>
        <v/>
      </c>
      <c r="L16">
        <f>tblTally!K14</f>
        <v>0</v>
      </c>
      <c r="M16" s="18">
        <f>IF(tblTally!E14="","",tblTally!E14/100)</f>
        <v>0.33</v>
      </c>
      <c r="N16" s="18">
        <f t="shared" si="5"/>
        <v>0.33</v>
      </c>
      <c r="O16" s="18">
        <f>ModelParameters!Intercept+ModelParameters!CH1offset+((B16-ModelParameters!MeanFlow)/ModelParameters!SDFlow)*ModelParameters!FlowSlope+((D16-ModelParameters!MeanDiversion)/ModelParameters!SDDiversion)*ModelParameters!DiversionSlope</f>
        <v>-1.8214304466220117</v>
      </c>
      <c r="P16" s="18">
        <f t="shared" si="6"/>
        <v>0.1392623192248906</v>
      </c>
      <c r="Q16" s="21">
        <f t="shared" si="7"/>
        <v>0.78733073686347088</v>
      </c>
      <c r="R16" s="13">
        <f t="shared" si="8"/>
        <v>193</v>
      </c>
      <c r="S16" s="13">
        <f>ROUND(_xlfn.XLOOKUP('Yearling Chinook'!$A16,HatSpCkByRW!$A$3:$A$150,HatSpCkByRW!B$3:B$150,0)/$Q16/$P16/tblCleElumTreatments!A$25,0)</f>
        <v>0</v>
      </c>
      <c r="T16" s="13">
        <f>ROUND(_xlfn.XLOOKUP('Yearling Chinook'!$A16,HatSpCkByRW!$A$3:$A$150,HatSpCkByRW!C$3:C$150,0)/$Q16/$P16/tblCleElumTreatments!B$25,0)</f>
        <v>0</v>
      </c>
      <c r="U16" s="13">
        <f>ROUND(_xlfn.XLOOKUP('Yearling Chinook'!$A16,HatSpCkByRW!$A$3:$A$150,HatSpCkByRW!D$3:D$150,0)/$Q16/$P16/tblCleElumTreatments!C$25,0)</f>
        <v>0</v>
      </c>
      <c r="V16" s="13">
        <f>ROUND(_xlfn.XLOOKUP('Yearling Chinook'!$A16,HatSpCkByRW!$A$3:$A$150,HatSpCkByRW!E$3:E$150,0)/$Q16/$P16/tblCleElumTreatments!D$25,0)</f>
        <v>0</v>
      </c>
      <c r="W16" s="13">
        <f>ROUND(_xlfn.XLOOKUP('Yearling Chinook'!$A16,HatSpCkByRW!$A$3:$A$150,HatSpCkByRW!F$3:F$150,0)/$Q16/$P16/tblCleElumTreatments!E$25,0)</f>
        <v>0</v>
      </c>
      <c r="X16" s="13">
        <f>ROUND(_xlfn.XLOOKUP('Yearling Chinook'!$A16,HatSpCkByRW!$A$3:$A$150,HatSpCkByRW!G$3:G$150,0)/$Q16/$P16/tblCleElumTreatments!F$25,0)</f>
        <v>0</v>
      </c>
      <c r="Y16" s="13">
        <f>ROUND(_xlfn.XLOOKUP('Yearling Chinook'!$A16,HatSpCkByRW!$A$3:$A$150,HatSpCkByRW!H$3:H$150,0)/$Q16/$P16/tblCleElumTreatments!G$25,0)</f>
        <v>0</v>
      </c>
      <c r="Z16" s="13">
        <f>ROUND(_xlfn.XLOOKUP('Yearling Chinook'!$A16,HatSpCkByRW!$A$3:$A$150,HatSpCkByRW!I$3:I$150,0)/$Q16/$P16/tblCleElumTreatments!H$25,0)</f>
        <v>0</v>
      </c>
      <c r="AA16" s="13">
        <f>ROUND(_xlfn.XLOOKUP('Yearling Chinook'!$A16,HatSpCkByRW!$A$3:$A$150,HatSpCkByRW!J$3:J$150,0)/$Q16/$P16/tblCleElumTreatments!I$25,0)</f>
        <v>0</v>
      </c>
      <c r="AB16" s="13"/>
      <c r="AC16" s="13"/>
      <c r="AD16" s="13"/>
      <c r="AE16" s="13"/>
      <c r="AF16" s="13"/>
      <c r="AG16" s="13"/>
      <c r="AH16" s="13"/>
      <c r="AI16" s="13"/>
      <c r="AK16" s="2" t="str">
        <f t="shared" si="9"/>
        <v/>
      </c>
      <c r="AL16" s="2" t="str">
        <f t="shared" si="10"/>
        <v/>
      </c>
      <c r="AM16" s="13" t="str">
        <f>IF(SUM(G16:L16)=0,"",ROUND(SUM(G16:L16)/N16/Q16/P16,0))</f>
        <v/>
      </c>
    </row>
    <row r="17" spans="1:39" x14ac:dyDescent="0.45">
      <c r="A17" s="17">
        <f>IF(tblTally!B15="","",tblTally!B15)</f>
        <v>46067</v>
      </c>
      <c r="B17" s="13">
        <f>IF(tblTally!B15="","",tblTally!C15+tblTally!D15)</f>
        <v>4796.34</v>
      </c>
      <c r="C17" s="13">
        <f>IF(tblTally!C15="","",tblTally!C15)</f>
        <v>945.61</v>
      </c>
      <c r="D17" s="18">
        <f t="shared" si="4"/>
        <v>0.19715241204751957</v>
      </c>
      <c r="E17" s="13">
        <f>IF(tblTally!J15=0,"",tblTally!J15)</f>
        <v>16</v>
      </c>
      <c r="F17" s="13">
        <f>IF(E17="","",E17+tblTally!AS15+tblTally!BB15)</f>
        <v>16</v>
      </c>
      <c r="G17" s="13" t="str">
        <f>IF(tblTally!T15+tblTally!U15=0,"",tblTally!T15+tblTally!U15)</f>
        <v/>
      </c>
      <c r="H17" s="13" t="str">
        <f>IF(tblTally!V15+tblTally!W15=0,"",tblTally!V15+tblTally!W15)</f>
        <v/>
      </c>
      <c r="I17" s="13" t="str">
        <f>IF(tblTally!X15+tblTally!Y15=0,"",tblTally!X15+tblTally!Y15)</f>
        <v/>
      </c>
      <c r="J17" s="13" t="str">
        <f>IF(tblTally!Z15+tblTally!AA15=0,"",tblTally!Z15+tblTally!AA15)</f>
        <v/>
      </c>
      <c r="K17" s="13" t="str">
        <f>IF(tblTally!AB15+tblTally!AC15=0,"",tblTally!AB15+tblTally!AC15)</f>
        <v/>
      </c>
      <c r="L17">
        <f>tblTally!K15</f>
        <v>0</v>
      </c>
      <c r="M17" s="18">
        <f>IF(tblTally!E15="","",tblTally!E15/100)</f>
        <v>0.33</v>
      </c>
      <c r="N17" s="18">
        <f t="shared" si="5"/>
        <v>0.33</v>
      </c>
      <c r="O17" s="18">
        <f>ModelParameters!Intercept+ModelParameters!CH1offset+((B17-ModelParameters!MeanFlow)/ModelParameters!SDFlow)*ModelParameters!FlowSlope+((D17-ModelParameters!MeanDiversion)/ModelParameters!SDDiversion)*ModelParameters!DiversionSlope</f>
        <v>-1.770971502139391</v>
      </c>
      <c r="P17" s="18">
        <f t="shared" si="6"/>
        <v>0.14542155476348706</v>
      </c>
      <c r="Q17" s="21">
        <f t="shared" si="7"/>
        <v>0.78651155909923398</v>
      </c>
      <c r="R17" s="13">
        <f t="shared" si="8"/>
        <v>424</v>
      </c>
      <c r="S17" s="13">
        <f>ROUND(_xlfn.XLOOKUP('Yearling Chinook'!$A17,HatSpCkByRW!$A$3:$A$150,HatSpCkByRW!B$3:B$150,0)/$Q17/$P17/tblCleElumTreatments!A$25,0)</f>
        <v>0</v>
      </c>
      <c r="T17" s="13">
        <f>ROUND(_xlfn.XLOOKUP('Yearling Chinook'!$A17,HatSpCkByRW!$A$3:$A$150,HatSpCkByRW!C$3:C$150,0)/$Q17/$P17/tblCleElumTreatments!B$25,0)</f>
        <v>0</v>
      </c>
      <c r="U17" s="13">
        <f>ROUND(_xlfn.XLOOKUP('Yearling Chinook'!$A17,HatSpCkByRW!$A$3:$A$150,HatSpCkByRW!D$3:D$150,0)/$Q17/$P17/tblCleElumTreatments!C$25,0)</f>
        <v>0</v>
      </c>
      <c r="V17" s="13">
        <f>ROUND(_xlfn.XLOOKUP('Yearling Chinook'!$A17,HatSpCkByRW!$A$3:$A$150,HatSpCkByRW!E$3:E$150,0)/$Q17/$P17/tblCleElumTreatments!D$25,0)</f>
        <v>0</v>
      </c>
      <c r="W17" s="13">
        <f>ROUND(_xlfn.XLOOKUP('Yearling Chinook'!$A17,HatSpCkByRW!$A$3:$A$150,HatSpCkByRW!F$3:F$150,0)/$Q17/$P17/tblCleElumTreatments!E$25,0)</f>
        <v>0</v>
      </c>
      <c r="X17" s="13">
        <f>ROUND(_xlfn.XLOOKUP('Yearling Chinook'!$A17,HatSpCkByRW!$A$3:$A$150,HatSpCkByRW!G$3:G$150,0)/$Q17/$P17/tblCleElumTreatments!F$25,0)</f>
        <v>0</v>
      </c>
      <c r="Y17" s="13">
        <f>ROUND(_xlfn.XLOOKUP('Yearling Chinook'!$A17,HatSpCkByRW!$A$3:$A$150,HatSpCkByRW!H$3:H$150,0)/$Q17/$P17/tblCleElumTreatments!G$25,0)</f>
        <v>0</v>
      </c>
      <c r="Z17" s="13">
        <f>ROUND(_xlfn.XLOOKUP('Yearling Chinook'!$A17,HatSpCkByRW!$A$3:$A$150,HatSpCkByRW!I$3:I$150,0)/$Q17/$P17/tblCleElumTreatments!H$25,0)</f>
        <v>0</v>
      </c>
      <c r="AA17" s="13">
        <f>ROUND(_xlfn.XLOOKUP('Yearling Chinook'!$A17,HatSpCkByRW!$A$3:$A$150,HatSpCkByRW!J$3:J$150,0)/$Q17/$P17/tblCleElumTreatments!I$25,0)</f>
        <v>0</v>
      </c>
      <c r="AB17" s="13"/>
      <c r="AC17" s="13"/>
      <c r="AD17" s="13"/>
      <c r="AE17" s="13"/>
      <c r="AF17" s="13"/>
      <c r="AG17" s="13"/>
      <c r="AH17" s="13"/>
      <c r="AI17" s="13"/>
      <c r="AK17" s="2" t="str">
        <f t="shared" si="9"/>
        <v/>
      </c>
      <c r="AL17" s="2" t="str">
        <f t="shared" si="10"/>
        <v/>
      </c>
      <c r="AM17" s="13" t="str">
        <f t="shared" ref="AM17:AM80" si="11">IF(SUM(G17:L17)=0,"",ROUND(SUM(G17:L17)/N17/Q17/P17,0))</f>
        <v/>
      </c>
    </row>
    <row r="18" spans="1:39" x14ac:dyDescent="0.45">
      <c r="A18" s="17">
        <f>IF(tblTally!B16="","",tblTally!B16)</f>
        <v>46068</v>
      </c>
      <c r="B18" s="13">
        <f>IF(tblTally!B16="","",tblTally!C16+tblTally!D16)</f>
        <v>4642.1900000000005</v>
      </c>
      <c r="C18" s="13">
        <f>IF(tblTally!C16="","",tblTally!C16)</f>
        <v>945.39</v>
      </c>
      <c r="D18" s="18">
        <f t="shared" si="4"/>
        <v>0.20365172472475274</v>
      </c>
      <c r="E18" s="13">
        <f>IF(tblTally!J16=0,"",tblTally!J16)</f>
        <v>4</v>
      </c>
      <c r="F18" s="13">
        <f>IF(E18="","",E18+tblTally!AS16+tblTally!BB16)</f>
        <v>4</v>
      </c>
      <c r="G18" s="13" t="str">
        <f>IF(tblTally!T16+tblTally!U16=0,"",tblTally!T16+tblTally!U16)</f>
        <v/>
      </c>
      <c r="H18" s="13" t="str">
        <f>IF(tblTally!V16+tblTally!W16=0,"",tblTally!V16+tblTally!W16)</f>
        <v/>
      </c>
      <c r="I18" s="13" t="str">
        <f>IF(tblTally!X16+tblTally!Y16=0,"",tblTally!X16+tblTally!Y16)</f>
        <v/>
      </c>
      <c r="J18" s="13" t="str">
        <f>IF(tblTally!Z16+tblTally!AA16=0,"",tblTally!Z16+tblTally!AA16)</f>
        <v/>
      </c>
      <c r="K18" s="13" t="str">
        <f>IF(tblTally!AB16+tblTally!AC16=0,"",tblTally!AB16+tblTally!AC16)</f>
        <v/>
      </c>
      <c r="L18">
        <f>tblTally!K16</f>
        <v>0</v>
      </c>
      <c r="M18" s="18">
        <f>IF(tblTally!E16="","",tblTally!E16/100)</f>
        <v>0.33</v>
      </c>
      <c r="N18" s="18">
        <f t="shared" si="5"/>
        <v>0.33</v>
      </c>
      <c r="O18" s="18">
        <f>ModelParameters!Intercept+ModelParameters!CH1offset+((B18-ModelParameters!MeanFlow)/ModelParameters!SDFlow)*ModelParameters!FlowSlope+((D18-ModelParameters!MeanDiversion)/ModelParameters!SDDiversion)*ModelParameters!DiversionSlope</f>
        <v>-1.6812286167000952</v>
      </c>
      <c r="P18" s="18">
        <f t="shared" si="6"/>
        <v>0.15693284831584983</v>
      </c>
      <c r="Q18" s="21">
        <f t="shared" si="7"/>
        <v>0.78575253269458345</v>
      </c>
      <c r="R18" s="13">
        <f t="shared" si="8"/>
        <v>98</v>
      </c>
      <c r="S18" s="13">
        <f>ROUND(_xlfn.XLOOKUP('Yearling Chinook'!$A18,HatSpCkByRW!$A$3:$A$150,HatSpCkByRW!B$3:B$150,0)/$Q18/$P18/tblCleElumTreatments!A$25,0)</f>
        <v>0</v>
      </c>
      <c r="T18" s="13">
        <f>ROUND(_xlfn.XLOOKUP('Yearling Chinook'!$A18,HatSpCkByRW!$A$3:$A$150,HatSpCkByRW!C$3:C$150,0)/$Q18/$P18/tblCleElumTreatments!B$25,0)</f>
        <v>0</v>
      </c>
      <c r="U18" s="13">
        <f>ROUND(_xlfn.XLOOKUP('Yearling Chinook'!$A18,HatSpCkByRW!$A$3:$A$150,HatSpCkByRW!D$3:D$150,0)/$Q18/$P18/tblCleElumTreatments!C$25,0)</f>
        <v>0</v>
      </c>
      <c r="V18" s="13">
        <f>ROUND(_xlfn.XLOOKUP('Yearling Chinook'!$A18,HatSpCkByRW!$A$3:$A$150,HatSpCkByRW!E$3:E$150,0)/$Q18/$P18/tblCleElumTreatments!D$25,0)</f>
        <v>0</v>
      </c>
      <c r="W18" s="13">
        <f>ROUND(_xlfn.XLOOKUP('Yearling Chinook'!$A18,HatSpCkByRW!$A$3:$A$150,HatSpCkByRW!F$3:F$150,0)/$Q18/$P18/tblCleElumTreatments!E$25,0)</f>
        <v>0</v>
      </c>
      <c r="X18" s="13">
        <f>ROUND(_xlfn.XLOOKUP('Yearling Chinook'!$A18,HatSpCkByRW!$A$3:$A$150,HatSpCkByRW!G$3:G$150,0)/$Q18/$P18/tblCleElumTreatments!F$25,0)</f>
        <v>0</v>
      </c>
      <c r="Y18" s="13">
        <f>ROUND(_xlfn.XLOOKUP('Yearling Chinook'!$A18,HatSpCkByRW!$A$3:$A$150,HatSpCkByRW!H$3:H$150,0)/$Q18/$P18/tblCleElumTreatments!G$25,0)</f>
        <v>0</v>
      </c>
      <c r="Z18" s="13">
        <f>ROUND(_xlfn.XLOOKUP('Yearling Chinook'!$A18,HatSpCkByRW!$A$3:$A$150,HatSpCkByRW!I$3:I$150,0)/$Q18/$P18/tblCleElumTreatments!H$25,0)</f>
        <v>0</v>
      </c>
      <c r="AA18" s="13">
        <f>ROUND(_xlfn.XLOOKUP('Yearling Chinook'!$A18,HatSpCkByRW!$A$3:$A$150,HatSpCkByRW!J$3:J$150,0)/$Q18/$P18/tblCleElumTreatments!I$25,0)</f>
        <v>0</v>
      </c>
      <c r="AB18" s="13"/>
      <c r="AC18" s="13"/>
      <c r="AD18" s="13"/>
      <c r="AE18" s="13"/>
      <c r="AF18" s="13"/>
      <c r="AG18" s="13"/>
      <c r="AH18" s="13"/>
      <c r="AI18" s="13"/>
      <c r="AK18" s="2" t="str">
        <f t="shared" si="9"/>
        <v/>
      </c>
      <c r="AL18" s="2" t="str">
        <f t="shared" si="10"/>
        <v/>
      </c>
      <c r="AM18" s="13" t="str">
        <f t="shared" si="11"/>
        <v/>
      </c>
    </row>
    <row r="19" spans="1:39" x14ac:dyDescent="0.45">
      <c r="A19" s="17">
        <f>IF(tblTally!B17="","",tblTally!B17)</f>
        <v>46069</v>
      </c>
      <c r="B19" s="13">
        <f>IF(tblTally!B17="","",tblTally!C17+tblTally!D17)</f>
        <v>4407.09</v>
      </c>
      <c r="C19" s="13">
        <f>IF(tblTally!C17="","",tblTally!C17)</f>
        <v>947.83</v>
      </c>
      <c r="D19" s="18">
        <f t="shared" si="4"/>
        <v>0.2150693541543286</v>
      </c>
      <c r="E19" s="13">
        <f>IF(tblTally!J17=0,"",tblTally!J17)</f>
        <v>23</v>
      </c>
      <c r="F19" s="13">
        <f>IF(E19="","",E19+tblTally!AS17+tblTally!BB17)</f>
        <v>23</v>
      </c>
      <c r="G19" s="13" t="str">
        <f>IF(tblTally!T17+tblTally!U17=0,"",tblTally!T17+tblTally!U17)</f>
        <v/>
      </c>
      <c r="H19" s="13" t="str">
        <f>IF(tblTally!V17+tblTally!W17=0,"",tblTally!V17+tblTally!W17)</f>
        <v/>
      </c>
      <c r="I19" s="13" t="str">
        <f>IF(tblTally!X17+tblTally!Y17=0,"",tblTally!X17+tblTally!Y17)</f>
        <v/>
      </c>
      <c r="J19" s="13" t="str">
        <f>IF(tblTally!Z17+tblTally!AA17=0,"",tblTally!Z17+tblTally!AA17)</f>
        <v/>
      </c>
      <c r="K19" s="13" t="str">
        <f>IF(tblTally!AB17+tblTally!AC17=0,"",tblTally!AB17+tblTally!AC17)</f>
        <v/>
      </c>
      <c r="L19">
        <f>tblTally!K17</f>
        <v>0</v>
      </c>
      <c r="M19" s="18">
        <f>IF(tblTally!E17="","",tblTally!E17/100)</f>
        <v>0.33</v>
      </c>
      <c r="N19" s="18">
        <f t="shared" si="5"/>
        <v>0.33</v>
      </c>
      <c r="O19" s="18">
        <f>ModelParameters!Intercept+ModelParameters!CH1offset+((B19-ModelParameters!MeanFlow)/ModelParameters!SDFlow)*ModelParameters!FlowSlope+((D19-ModelParameters!MeanDiversion)/ModelParameters!SDDiversion)*ModelParameters!DiversionSlope</f>
        <v>-1.5322562513912601</v>
      </c>
      <c r="P19" s="18">
        <f t="shared" si="6"/>
        <v>0.177663809086823</v>
      </c>
      <c r="Q19" s="21">
        <f t="shared" si="7"/>
        <v>0.78512693113623133</v>
      </c>
      <c r="R19" s="13">
        <f t="shared" si="8"/>
        <v>500</v>
      </c>
      <c r="S19" s="13">
        <f>ROUND(_xlfn.XLOOKUP('Yearling Chinook'!$A19,HatSpCkByRW!$A$3:$A$150,HatSpCkByRW!B$3:B$150,0)/$Q19/$P19/tblCleElumTreatments!A$25,0)</f>
        <v>0</v>
      </c>
      <c r="T19" s="13">
        <f>ROUND(_xlfn.XLOOKUP('Yearling Chinook'!$A19,HatSpCkByRW!$A$3:$A$150,HatSpCkByRW!C$3:C$150,0)/$Q19/$P19/tblCleElumTreatments!B$25,0)</f>
        <v>0</v>
      </c>
      <c r="U19" s="13">
        <f>ROUND(_xlfn.XLOOKUP('Yearling Chinook'!$A19,HatSpCkByRW!$A$3:$A$150,HatSpCkByRW!D$3:D$150,0)/$Q19/$P19/tblCleElumTreatments!C$25,0)</f>
        <v>0</v>
      </c>
      <c r="V19" s="13">
        <f>ROUND(_xlfn.XLOOKUP('Yearling Chinook'!$A19,HatSpCkByRW!$A$3:$A$150,HatSpCkByRW!E$3:E$150,0)/$Q19/$P19/tblCleElumTreatments!D$25,0)</f>
        <v>0</v>
      </c>
      <c r="W19" s="13">
        <f>ROUND(_xlfn.XLOOKUP('Yearling Chinook'!$A19,HatSpCkByRW!$A$3:$A$150,HatSpCkByRW!F$3:F$150,0)/$Q19/$P19/tblCleElumTreatments!E$25,0)</f>
        <v>0</v>
      </c>
      <c r="X19" s="13">
        <f>ROUND(_xlfn.XLOOKUP('Yearling Chinook'!$A19,HatSpCkByRW!$A$3:$A$150,HatSpCkByRW!G$3:G$150,0)/$Q19/$P19/tblCleElumTreatments!F$25,0)</f>
        <v>0</v>
      </c>
      <c r="Y19" s="13">
        <f>ROUND(_xlfn.XLOOKUP('Yearling Chinook'!$A19,HatSpCkByRW!$A$3:$A$150,HatSpCkByRW!H$3:H$150,0)/$Q19/$P19/tblCleElumTreatments!G$25,0)</f>
        <v>0</v>
      </c>
      <c r="Z19" s="13">
        <f>ROUND(_xlfn.XLOOKUP('Yearling Chinook'!$A19,HatSpCkByRW!$A$3:$A$150,HatSpCkByRW!I$3:I$150,0)/$Q19/$P19/tblCleElumTreatments!H$25,0)</f>
        <v>0</v>
      </c>
      <c r="AA19" s="13">
        <f>ROUND(_xlfn.XLOOKUP('Yearling Chinook'!$A19,HatSpCkByRW!$A$3:$A$150,HatSpCkByRW!J$3:J$150,0)/$Q19/$P19/tblCleElumTreatments!I$25,0)</f>
        <v>0</v>
      </c>
      <c r="AB19" s="13"/>
      <c r="AC19" s="13"/>
      <c r="AD19" s="13"/>
      <c r="AE19" s="13"/>
      <c r="AF19" s="13"/>
      <c r="AG19" s="13"/>
      <c r="AH19" s="13"/>
      <c r="AI19" s="13"/>
      <c r="AK19" s="2" t="str">
        <f t="shared" si="9"/>
        <v/>
      </c>
      <c r="AL19" s="2" t="str">
        <f t="shared" si="10"/>
        <v/>
      </c>
      <c r="AM19" s="13" t="str">
        <f t="shared" si="11"/>
        <v/>
      </c>
    </row>
    <row r="20" spans="1:39" x14ac:dyDescent="0.45">
      <c r="A20" s="17">
        <f>IF(tblTally!B18="","",tblTally!B18)</f>
        <v>46070</v>
      </c>
      <c r="B20" s="13">
        <f>IF(tblTally!B18="","",tblTally!C18+tblTally!D18)</f>
        <v>4270.92</v>
      </c>
      <c r="C20" s="13">
        <f>IF(tblTally!C18="","",tblTally!C18)</f>
        <v>768.87</v>
      </c>
      <c r="D20" s="18">
        <f t="shared" si="4"/>
        <v>0.18002444438200668</v>
      </c>
      <c r="E20" s="13">
        <f>IF(tblTally!J18=0,"",tblTally!J18)</f>
        <v>8</v>
      </c>
      <c r="F20" s="13">
        <f>IF(E20="","",E20+tblTally!AS18+tblTally!BB18)</f>
        <v>8</v>
      </c>
      <c r="G20" s="13" t="str">
        <f>IF(tblTally!T18+tblTally!U18=0,"",tblTally!T18+tblTally!U18)</f>
        <v/>
      </c>
      <c r="H20" s="13" t="str">
        <f>IF(tblTally!V18+tblTally!W18=0,"",tblTally!V18+tblTally!W18)</f>
        <v/>
      </c>
      <c r="I20" s="13" t="str">
        <f>IF(tblTally!X18+tblTally!Y18=0,"",tblTally!X18+tblTally!Y18)</f>
        <v/>
      </c>
      <c r="J20" s="13" t="str">
        <f>IF(tblTally!Z18+tblTally!AA18=0,"",tblTally!Z18+tblTally!AA18)</f>
        <v/>
      </c>
      <c r="K20" s="13" t="str">
        <f>IF(tblTally!AB18+tblTally!AC18=0,"",tblTally!AB18+tblTally!AC18)</f>
        <v/>
      </c>
      <c r="L20">
        <f>tblTally!K18</f>
        <v>0</v>
      </c>
      <c r="M20" s="18">
        <f>IF(tblTally!E18="","",tblTally!E18/100)</f>
        <v>0.33</v>
      </c>
      <c r="N20" s="18">
        <f t="shared" si="5"/>
        <v>0.33</v>
      </c>
      <c r="O20" s="18">
        <f>ModelParameters!Intercept+ModelParameters!CH1offset+((B20-ModelParameters!MeanFlow)/ModelParameters!SDFlow)*ModelParameters!FlowSlope+((D20-ModelParameters!MeanDiversion)/ModelParameters!SDDiversion)*ModelParameters!DiversionSlope</f>
        <v>-1.7808915036888409</v>
      </c>
      <c r="P20" s="18">
        <f t="shared" si="6"/>
        <v>0.14419308635116862</v>
      </c>
      <c r="Q20" s="21">
        <f t="shared" si="7"/>
        <v>0.77435999350732676</v>
      </c>
      <c r="R20" s="13">
        <f t="shared" si="8"/>
        <v>217</v>
      </c>
      <c r="S20" s="13">
        <f>ROUND(_xlfn.XLOOKUP('Yearling Chinook'!$A20,HatSpCkByRW!$A$3:$A$150,HatSpCkByRW!B$3:B$150,0)/$Q20/$P20/tblCleElumTreatments!A$25,0)</f>
        <v>0</v>
      </c>
      <c r="T20" s="13">
        <f>ROUND(_xlfn.XLOOKUP('Yearling Chinook'!$A20,HatSpCkByRW!$A$3:$A$150,HatSpCkByRW!C$3:C$150,0)/$Q20/$P20/tblCleElumTreatments!B$25,0)</f>
        <v>0</v>
      </c>
      <c r="U20" s="13">
        <f>ROUND(_xlfn.XLOOKUP('Yearling Chinook'!$A20,HatSpCkByRW!$A$3:$A$150,HatSpCkByRW!D$3:D$150,0)/$Q20/$P20/tblCleElumTreatments!C$25,0)</f>
        <v>0</v>
      </c>
      <c r="V20" s="13">
        <f>ROUND(_xlfn.XLOOKUP('Yearling Chinook'!$A20,HatSpCkByRW!$A$3:$A$150,HatSpCkByRW!E$3:E$150,0)/$Q20/$P20/tblCleElumTreatments!D$25,0)</f>
        <v>0</v>
      </c>
      <c r="W20" s="13">
        <f>ROUND(_xlfn.XLOOKUP('Yearling Chinook'!$A20,HatSpCkByRW!$A$3:$A$150,HatSpCkByRW!F$3:F$150,0)/$Q20/$P20/tblCleElumTreatments!E$25,0)</f>
        <v>0</v>
      </c>
      <c r="X20" s="13">
        <f>ROUND(_xlfn.XLOOKUP('Yearling Chinook'!$A20,HatSpCkByRW!$A$3:$A$150,HatSpCkByRW!G$3:G$150,0)/$Q20/$P20/tblCleElumTreatments!F$25,0)</f>
        <v>0</v>
      </c>
      <c r="Y20" s="13">
        <f>ROUND(_xlfn.XLOOKUP('Yearling Chinook'!$A20,HatSpCkByRW!$A$3:$A$150,HatSpCkByRW!H$3:H$150,0)/$Q20/$P20/tblCleElumTreatments!G$25,0)</f>
        <v>0</v>
      </c>
      <c r="Z20" s="13">
        <f>ROUND(_xlfn.XLOOKUP('Yearling Chinook'!$A20,HatSpCkByRW!$A$3:$A$150,HatSpCkByRW!I$3:I$150,0)/$Q20/$P20/tblCleElumTreatments!H$25,0)</f>
        <v>0</v>
      </c>
      <c r="AA20" s="13">
        <f>ROUND(_xlfn.XLOOKUP('Yearling Chinook'!$A20,HatSpCkByRW!$A$3:$A$150,HatSpCkByRW!J$3:J$150,0)/$Q20/$P20/tblCleElumTreatments!I$25,0)</f>
        <v>0</v>
      </c>
      <c r="AB20" s="13"/>
      <c r="AC20" s="13"/>
      <c r="AD20" s="13"/>
      <c r="AE20" s="13"/>
      <c r="AF20" s="13"/>
      <c r="AG20" s="13"/>
      <c r="AH20" s="13"/>
      <c r="AI20" s="13"/>
      <c r="AK20" s="2" t="str">
        <f t="shared" si="9"/>
        <v/>
      </c>
      <c r="AL20" s="2" t="str">
        <f t="shared" si="10"/>
        <v/>
      </c>
      <c r="AM20" s="13" t="str">
        <f t="shared" si="11"/>
        <v/>
      </c>
    </row>
    <row r="21" spans="1:39" x14ac:dyDescent="0.45">
      <c r="A21" s="17">
        <f>IF(tblTally!B19="","",tblTally!B19)</f>
        <v>46071</v>
      </c>
      <c r="B21" s="13">
        <f>IF(tblTally!B19="","",tblTally!C19+tblTally!D19)</f>
        <v>4387.3</v>
      </c>
      <c r="C21" s="13">
        <f>IF(tblTally!C19="","",tblTally!C19)</f>
        <v>938.3</v>
      </c>
      <c r="D21" s="18">
        <f t="shared" si="4"/>
        <v>0.21386729879424701</v>
      </c>
      <c r="E21" s="13">
        <f>IF(tblTally!J19=0,"",tblTally!J19)</f>
        <v>11</v>
      </c>
      <c r="F21" s="13">
        <f>IF(E21="","",E21+tblTally!AS19+tblTally!BB19)</f>
        <v>11</v>
      </c>
      <c r="G21" s="13" t="str">
        <f>IF(tblTally!T19+tblTally!U19=0,"",tblTally!T19+tblTally!U19)</f>
        <v/>
      </c>
      <c r="H21" s="13" t="str">
        <f>IF(tblTally!V19+tblTally!W19=0,"",tblTally!V19+tblTally!W19)</f>
        <v/>
      </c>
      <c r="I21" s="13" t="str">
        <f>IF(tblTally!X19+tblTally!Y19=0,"",tblTally!X19+tblTally!Y19)</f>
        <v/>
      </c>
      <c r="J21" s="13" t="str">
        <f>IF(tblTally!Z19+tblTally!AA19=0,"",tblTally!Z19+tblTally!AA19)</f>
        <v/>
      </c>
      <c r="K21" s="13" t="str">
        <f>IF(tblTally!AB19+tblTally!AC19=0,"",tblTally!AB19+tblTally!AC19)</f>
        <v/>
      </c>
      <c r="L21">
        <f>tblTally!K19</f>
        <v>0</v>
      </c>
      <c r="M21" s="18">
        <f>IF(tblTally!E19="","",tblTally!E19/100)</f>
        <v>0.33</v>
      </c>
      <c r="N21" s="18">
        <f t="shared" si="5"/>
        <v>0.33</v>
      </c>
      <c r="O21" s="18">
        <f>ModelParameters!Intercept+ModelParameters!CH1offset+((B21-ModelParameters!MeanFlow)/ModelParameters!SDFlow)*ModelParameters!FlowSlope+((D21-ModelParameters!MeanDiversion)/ModelParameters!SDDiversion)*ModelParameters!DiversionSlope</f>
        <v>-1.5371074584154614</v>
      </c>
      <c r="P21" s="18">
        <f t="shared" si="6"/>
        <v>0.17695615870280473</v>
      </c>
      <c r="Q21" s="21">
        <f t="shared" si="7"/>
        <v>0.7830904524557446</v>
      </c>
      <c r="R21" s="13">
        <f t="shared" si="8"/>
        <v>241</v>
      </c>
      <c r="S21" s="13">
        <f>ROUND(_xlfn.XLOOKUP('Yearling Chinook'!$A21,HatSpCkByRW!$A$3:$A$150,HatSpCkByRW!B$3:B$150,0)/$Q21/$P21/tblCleElumTreatments!A$25,0)</f>
        <v>0</v>
      </c>
      <c r="T21" s="13">
        <f>ROUND(_xlfn.XLOOKUP('Yearling Chinook'!$A21,HatSpCkByRW!$A$3:$A$150,HatSpCkByRW!C$3:C$150,0)/$Q21/$P21/tblCleElumTreatments!B$25,0)</f>
        <v>0</v>
      </c>
      <c r="U21" s="13">
        <f>ROUND(_xlfn.XLOOKUP('Yearling Chinook'!$A21,HatSpCkByRW!$A$3:$A$150,HatSpCkByRW!D$3:D$150,0)/$Q21/$P21/tblCleElumTreatments!C$25,0)</f>
        <v>0</v>
      </c>
      <c r="V21" s="13">
        <f>ROUND(_xlfn.XLOOKUP('Yearling Chinook'!$A21,HatSpCkByRW!$A$3:$A$150,HatSpCkByRW!E$3:E$150,0)/$Q21/$P21/tblCleElumTreatments!D$25,0)</f>
        <v>0</v>
      </c>
      <c r="W21" s="13">
        <f>ROUND(_xlfn.XLOOKUP('Yearling Chinook'!$A21,HatSpCkByRW!$A$3:$A$150,HatSpCkByRW!F$3:F$150,0)/$Q21/$P21/tblCleElumTreatments!E$25,0)</f>
        <v>0</v>
      </c>
      <c r="X21" s="13">
        <f>ROUND(_xlfn.XLOOKUP('Yearling Chinook'!$A21,HatSpCkByRW!$A$3:$A$150,HatSpCkByRW!G$3:G$150,0)/$Q21/$P21/tblCleElumTreatments!F$25,0)</f>
        <v>0</v>
      </c>
      <c r="Y21" s="13">
        <f>ROUND(_xlfn.XLOOKUP('Yearling Chinook'!$A21,HatSpCkByRW!$A$3:$A$150,HatSpCkByRW!H$3:H$150,0)/$Q21/$P21/tblCleElumTreatments!G$25,0)</f>
        <v>0</v>
      </c>
      <c r="Z21" s="13">
        <f>ROUND(_xlfn.XLOOKUP('Yearling Chinook'!$A21,HatSpCkByRW!$A$3:$A$150,HatSpCkByRW!I$3:I$150,0)/$Q21/$P21/tblCleElumTreatments!H$25,0)</f>
        <v>0</v>
      </c>
      <c r="AA21" s="13">
        <f>ROUND(_xlfn.XLOOKUP('Yearling Chinook'!$A21,HatSpCkByRW!$A$3:$A$150,HatSpCkByRW!J$3:J$150,0)/$Q21/$P21/tblCleElumTreatments!I$25,0)</f>
        <v>0</v>
      </c>
      <c r="AB21" s="13"/>
      <c r="AC21" s="13"/>
      <c r="AD21" s="13"/>
      <c r="AE21" s="13"/>
      <c r="AF21" s="13"/>
      <c r="AG21" s="13"/>
      <c r="AH21" s="13"/>
      <c r="AI21" s="13"/>
      <c r="AK21" s="2" t="str">
        <f t="shared" si="9"/>
        <v/>
      </c>
      <c r="AL21" s="2" t="str">
        <f t="shared" si="10"/>
        <v/>
      </c>
      <c r="AM21" s="13" t="str">
        <f t="shared" si="11"/>
        <v/>
      </c>
    </row>
    <row r="22" spans="1:39" x14ac:dyDescent="0.45">
      <c r="A22" s="17">
        <f>IF(tblTally!B20="","",tblTally!B20)</f>
        <v>46072</v>
      </c>
      <c r="B22" s="13">
        <f>IF(tblTally!B20="","",tblTally!C20+tblTally!D20)</f>
        <v>3951.58</v>
      </c>
      <c r="C22" s="13">
        <f>IF(tblTally!C20="","",tblTally!C20)</f>
        <v>1054.24</v>
      </c>
      <c r="D22" s="18">
        <f t="shared" si="4"/>
        <v>0.2667894867369508</v>
      </c>
      <c r="E22" s="13">
        <f>IF(tblTally!J20=0,"",tblTally!J20)</f>
        <v>22</v>
      </c>
      <c r="F22" s="13">
        <f>IF(E22="","",E22+tblTally!AS20+tblTally!BB20)</f>
        <v>22</v>
      </c>
      <c r="G22" s="13" t="str">
        <f>IF(tblTally!T20+tblTally!U20=0,"",tblTally!T20+tblTally!U20)</f>
        <v/>
      </c>
      <c r="H22" s="13" t="str">
        <f>IF(tblTally!V20+tblTally!W20=0,"",tblTally!V20+tblTally!W20)</f>
        <v/>
      </c>
      <c r="I22" s="13" t="str">
        <f>IF(tblTally!X20+tblTally!Y20=0,"",tblTally!X20+tblTally!Y20)</f>
        <v/>
      </c>
      <c r="J22" s="13" t="str">
        <f>IF(tblTally!Z20+tblTally!AA20=0,"",tblTally!Z20+tblTally!AA20)</f>
        <v/>
      </c>
      <c r="K22" s="13" t="str">
        <f>IF(tblTally!AB20+tblTally!AC20=0,"",tblTally!AB20+tblTally!AC20)</f>
        <v/>
      </c>
      <c r="L22">
        <f>tblTally!K20</f>
        <v>0</v>
      </c>
      <c r="M22" s="18">
        <f>IF(tblTally!E20="","",tblTally!E20/100)</f>
        <v>0.33</v>
      </c>
      <c r="N22" s="18">
        <f t="shared" si="5"/>
        <v>0.33</v>
      </c>
      <c r="O22" s="18">
        <f>ModelParameters!Intercept+ModelParameters!CH1offset+((B22-ModelParameters!MeanFlow)/ModelParameters!SDFlow)*ModelParameters!FlowSlope+((D22-ModelParameters!MeanDiversion)/ModelParameters!SDDiversion)*ModelParameters!DiversionSlope</f>
        <v>-1.0056569280438117</v>
      </c>
      <c r="P22" s="18">
        <f t="shared" si="6"/>
        <v>0.26783065663352751</v>
      </c>
      <c r="Q22" s="21">
        <f t="shared" si="7"/>
        <v>0.78839362001315905</v>
      </c>
      <c r="R22" s="13">
        <f t="shared" si="8"/>
        <v>316</v>
      </c>
      <c r="S22" s="13">
        <f>ROUND(_xlfn.XLOOKUP('Yearling Chinook'!$A22,HatSpCkByRW!$A$3:$A$150,HatSpCkByRW!B$3:B$150,0)/$Q22/$P22/tblCleElumTreatments!A$25,0)</f>
        <v>0</v>
      </c>
      <c r="T22" s="13">
        <f>ROUND(_xlfn.XLOOKUP('Yearling Chinook'!$A22,HatSpCkByRW!$A$3:$A$150,HatSpCkByRW!C$3:C$150,0)/$Q22/$P22/tblCleElumTreatments!B$25,0)</f>
        <v>0</v>
      </c>
      <c r="U22" s="13">
        <f>ROUND(_xlfn.XLOOKUP('Yearling Chinook'!$A22,HatSpCkByRW!$A$3:$A$150,HatSpCkByRW!D$3:D$150,0)/$Q22/$P22/tblCleElumTreatments!C$25,0)</f>
        <v>0</v>
      </c>
      <c r="V22" s="13">
        <f>ROUND(_xlfn.XLOOKUP('Yearling Chinook'!$A22,HatSpCkByRW!$A$3:$A$150,HatSpCkByRW!E$3:E$150,0)/$Q22/$P22/tblCleElumTreatments!D$25,0)</f>
        <v>0</v>
      </c>
      <c r="W22" s="13">
        <f>ROUND(_xlfn.XLOOKUP('Yearling Chinook'!$A22,HatSpCkByRW!$A$3:$A$150,HatSpCkByRW!F$3:F$150,0)/$Q22/$P22/tblCleElumTreatments!E$25,0)</f>
        <v>0</v>
      </c>
      <c r="X22" s="13">
        <f>ROUND(_xlfn.XLOOKUP('Yearling Chinook'!$A22,HatSpCkByRW!$A$3:$A$150,HatSpCkByRW!G$3:G$150,0)/$Q22/$P22/tblCleElumTreatments!F$25,0)</f>
        <v>0</v>
      </c>
      <c r="Y22" s="13">
        <f>ROUND(_xlfn.XLOOKUP('Yearling Chinook'!$A22,HatSpCkByRW!$A$3:$A$150,HatSpCkByRW!H$3:H$150,0)/$Q22/$P22/tblCleElumTreatments!G$25,0)</f>
        <v>0</v>
      </c>
      <c r="Z22" s="13">
        <f>ROUND(_xlfn.XLOOKUP('Yearling Chinook'!$A22,HatSpCkByRW!$A$3:$A$150,HatSpCkByRW!I$3:I$150,0)/$Q22/$P22/tblCleElumTreatments!H$25,0)</f>
        <v>0</v>
      </c>
      <c r="AA22" s="13">
        <f>ROUND(_xlfn.XLOOKUP('Yearling Chinook'!$A22,HatSpCkByRW!$A$3:$A$150,HatSpCkByRW!J$3:J$150,0)/$Q22/$P22/tblCleElumTreatments!I$25,0)</f>
        <v>0</v>
      </c>
      <c r="AB22" s="13"/>
      <c r="AC22" s="13"/>
      <c r="AD22" s="13"/>
      <c r="AE22" s="13"/>
      <c r="AF22" s="13"/>
      <c r="AG22" s="13"/>
      <c r="AH22" s="13"/>
      <c r="AI22" s="13"/>
      <c r="AK22" s="2" t="str">
        <f t="shared" si="9"/>
        <v/>
      </c>
      <c r="AL22" s="2" t="str">
        <f t="shared" si="10"/>
        <v/>
      </c>
      <c r="AM22" s="13" t="str">
        <f t="shared" si="11"/>
        <v/>
      </c>
    </row>
    <row r="23" spans="1:39" x14ac:dyDescent="0.45">
      <c r="A23" s="17">
        <f>IF(tblTally!B21="","",tblTally!B21)</f>
        <v>46073</v>
      </c>
      <c r="B23" s="13">
        <f>IF(tblTally!B21="","",tblTally!C21+tblTally!D21)</f>
        <v>3746.75</v>
      </c>
      <c r="C23" s="13">
        <f>IF(tblTally!C21="","",tblTally!C21)</f>
        <v>1050.6099999999999</v>
      </c>
      <c r="D23" s="18">
        <f t="shared" si="4"/>
        <v>0.28040568492693663</v>
      </c>
      <c r="E23" s="13">
        <f>IF(tblTally!J21=0,"",tblTally!J21)</f>
        <v>36</v>
      </c>
      <c r="F23" s="13">
        <f>IF(E23="","",E23+tblTally!AS21+tblTally!BB21)</f>
        <v>36</v>
      </c>
      <c r="G23" s="13" t="str">
        <f>IF(tblTally!T21+tblTally!U21=0,"",tblTally!T21+tblTally!U21)</f>
        <v/>
      </c>
      <c r="H23" s="13" t="str">
        <f>IF(tblTally!V21+tblTally!W21=0,"",tblTally!V21+tblTally!W21)</f>
        <v/>
      </c>
      <c r="I23" s="13" t="str">
        <f>IF(tblTally!X21+tblTally!Y21=0,"",tblTally!X21+tblTally!Y21)</f>
        <v/>
      </c>
      <c r="J23" s="13" t="str">
        <f>IF(tblTally!Z21+tblTally!AA21=0,"",tblTally!Z21+tblTally!AA21)</f>
        <v/>
      </c>
      <c r="K23" s="13" t="str">
        <f>IF(tblTally!AB21+tblTally!AC21=0,"",tblTally!AB21+tblTally!AC21)</f>
        <v/>
      </c>
      <c r="L23">
        <f>tblTally!K21</f>
        <v>0</v>
      </c>
      <c r="M23" s="18">
        <f>IF(tblTally!E21="","",tblTally!E21/100)</f>
        <v>0.33</v>
      </c>
      <c r="N23" s="18">
        <f t="shared" si="5"/>
        <v>0.33</v>
      </c>
      <c r="O23" s="18">
        <f>ModelParameters!Intercept+ModelParameters!CH1offset+((B23-ModelParameters!MeanFlow)/ModelParameters!SDFlow)*ModelParameters!FlowSlope+((D23-ModelParameters!MeanDiversion)/ModelParameters!SDDiversion)*ModelParameters!DiversionSlope</f>
        <v>-0.84637041919300993</v>
      </c>
      <c r="P23" s="18">
        <f t="shared" si="6"/>
        <v>0.30019479876969846</v>
      </c>
      <c r="Q23" s="21">
        <f t="shared" si="7"/>
        <v>0.78747658061269477</v>
      </c>
      <c r="R23" s="13">
        <f t="shared" si="8"/>
        <v>461</v>
      </c>
      <c r="S23" s="13">
        <f>ROUND(_xlfn.XLOOKUP('Yearling Chinook'!$A23,HatSpCkByRW!$A$3:$A$150,HatSpCkByRW!B$3:B$150,0)/$Q23/$P23/tblCleElumTreatments!A$25,0)</f>
        <v>0</v>
      </c>
      <c r="T23" s="13">
        <f>ROUND(_xlfn.XLOOKUP('Yearling Chinook'!$A23,HatSpCkByRW!$A$3:$A$150,HatSpCkByRW!C$3:C$150,0)/$Q23/$P23/tblCleElumTreatments!B$25,0)</f>
        <v>0</v>
      </c>
      <c r="U23" s="13">
        <f>ROUND(_xlfn.XLOOKUP('Yearling Chinook'!$A23,HatSpCkByRW!$A$3:$A$150,HatSpCkByRW!D$3:D$150,0)/$Q23/$P23/tblCleElumTreatments!C$25,0)</f>
        <v>0</v>
      </c>
      <c r="V23" s="13">
        <f>ROUND(_xlfn.XLOOKUP('Yearling Chinook'!$A23,HatSpCkByRW!$A$3:$A$150,HatSpCkByRW!E$3:E$150,0)/$Q23/$P23/tblCleElumTreatments!D$25,0)</f>
        <v>0</v>
      </c>
      <c r="W23" s="13">
        <f>ROUND(_xlfn.XLOOKUP('Yearling Chinook'!$A23,HatSpCkByRW!$A$3:$A$150,HatSpCkByRW!F$3:F$150,0)/$Q23/$P23/tblCleElumTreatments!E$25,0)</f>
        <v>0</v>
      </c>
      <c r="X23" s="13">
        <f>ROUND(_xlfn.XLOOKUP('Yearling Chinook'!$A23,HatSpCkByRW!$A$3:$A$150,HatSpCkByRW!G$3:G$150,0)/$Q23/$P23/tblCleElumTreatments!F$25,0)</f>
        <v>0</v>
      </c>
      <c r="Y23" s="13">
        <f>ROUND(_xlfn.XLOOKUP('Yearling Chinook'!$A23,HatSpCkByRW!$A$3:$A$150,HatSpCkByRW!H$3:H$150,0)/$Q23/$P23/tblCleElumTreatments!G$25,0)</f>
        <v>0</v>
      </c>
      <c r="Z23" s="13">
        <f>ROUND(_xlfn.XLOOKUP('Yearling Chinook'!$A23,HatSpCkByRW!$A$3:$A$150,HatSpCkByRW!I$3:I$150,0)/$Q23/$P23/tblCleElumTreatments!H$25,0)</f>
        <v>0</v>
      </c>
      <c r="AA23" s="13">
        <f>ROUND(_xlfn.XLOOKUP('Yearling Chinook'!$A23,HatSpCkByRW!$A$3:$A$150,HatSpCkByRW!J$3:J$150,0)/$Q23/$P23/tblCleElumTreatments!I$25,0)</f>
        <v>0</v>
      </c>
      <c r="AB23" s="13"/>
      <c r="AC23" s="13"/>
      <c r="AD23" s="13"/>
      <c r="AE23" s="13"/>
      <c r="AF23" s="13"/>
      <c r="AG23" s="13"/>
      <c r="AH23" s="13"/>
      <c r="AI23" s="13"/>
      <c r="AK23" s="2" t="str">
        <f t="shared" si="9"/>
        <v/>
      </c>
      <c r="AL23" s="2" t="str">
        <f t="shared" si="10"/>
        <v/>
      </c>
      <c r="AM23" s="13" t="str">
        <f t="shared" si="11"/>
        <v/>
      </c>
    </row>
    <row r="24" spans="1:39" x14ac:dyDescent="0.45">
      <c r="A24" s="17">
        <f>IF(tblTally!B22="","",tblTally!B22)</f>
        <v>46074</v>
      </c>
      <c r="B24" s="13">
        <f>IF(tblTally!B22="","",tblTally!C22+tblTally!D22)</f>
        <v>3619.61</v>
      </c>
      <c r="C24" s="13">
        <f>IF(tblTally!C22="","",tblTally!C22)</f>
        <v>1048.06</v>
      </c>
      <c r="D24" s="18">
        <f t="shared" si="4"/>
        <v>0.28955053168711542</v>
      </c>
      <c r="E24" s="13">
        <f>IF(tblTally!J22=0,"",tblTally!J22)</f>
        <v>9</v>
      </c>
      <c r="F24" s="13">
        <f>IF(E24="","",E24+tblTally!AS22+tblTally!BB22)</f>
        <v>9</v>
      </c>
      <c r="G24" s="13" t="str">
        <f>IF(tblTally!T22+tblTally!U22=0,"",tblTally!T22+tblTally!U22)</f>
        <v/>
      </c>
      <c r="H24" s="13" t="str">
        <f>IF(tblTally!V22+tblTally!W22=0,"",tblTally!V22+tblTally!W22)</f>
        <v/>
      </c>
      <c r="I24" s="13" t="str">
        <f>IF(tblTally!X22+tblTally!Y22=0,"",tblTally!X22+tblTally!Y22)</f>
        <v/>
      </c>
      <c r="J24" s="13" t="str">
        <f>IF(tblTally!Z22+tblTally!AA22=0,"",tblTally!Z22+tblTally!AA22)</f>
        <v/>
      </c>
      <c r="K24" s="13" t="str">
        <f>IF(tblTally!AB22+tblTally!AC22=0,"",tblTally!AB22+tblTally!AC22)</f>
        <v/>
      </c>
      <c r="L24">
        <f>tblTally!K22</f>
        <v>0</v>
      </c>
      <c r="M24" s="18">
        <f>IF(tblTally!E22="","",tblTally!E22/100)</f>
        <v>0.33</v>
      </c>
      <c r="N24" s="18">
        <f t="shared" si="5"/>
        <v>0.33</v>
      </c>
      <c r="O24" s="18">
        <f>ModelParameters!Intercept+ModelParameters!CH1offset+((B24-ModelParameters!MeanFlow)/ModelParameters!SDFlow)*ModelParameters!FlowSlope+((D24-ModelParameters!MeanDiversion)/ModelParameters!SDDiversion)*ModelParameters!DiversionSlope</f>
        <v>-0.74192705161808448</v>
      </c>
      <c r="P24" s="18">
        <f t="shared" si="6"/>
        <v>0.32258289444049837</v>
      </c>
      <c r="Q24" s="21">
        <f t="shared" si="7"/>
        <v>0.78660553206201789</v>
      </c>
      <c r="R24" s="13">
        <f t="shared" si="8"/>
        <v>107</v>
      </c>
      <c r="S24" s="13">
        <f>ROUND(_xlfn.XLOOKUP('Yearling Chinook'!$A24,HatSpCkByRW!$A$3:$A$150,HatSpCkByRW!B$3:B$150,0)/$Q24/$P24/tblCleElumTreatments!A$25,0)</f>
        <v>0</v>
      </c>
      <c r="T24" s="13">
        <f>ROUND(_xlfn.XLOOKUP('Yearling Chinook'!$A24,HatSpCkByRW!$A$3:$A$150,HatSpCkByRW!C$3:C$150,0)/$Q24/$P24/tblCleElumTreatments!B$25,0)</f>
        <v>0</v>
      </c>
      <c r="U24" s="13">
        <f>ROUND(_xlfn.XLOOKUP('Yearling Chinook'!$A24,HatSpCkByRW!$A$3:$A$150,HatSpCkByRW!D$3:D$150,0)/$Q24/$P24/tblCleElumTreatments!C$25,0)</f>
        <v>0</v>
      </c>
      <c r="V24" s="13">
        <f>ROUND(_xlfn.XLOOKUP('Yearling Chinook'!$A24,HatSpCkByRW!$A$3:$A$150,HatSpCkByRW!E$3:E$150,0)/$Q24/$P24/tblCleElumTreatments!D$25,0)</f>
        <v>0</v>
      </c>
      <c r="W24" s="13">
        <f>ROUND(_xlfn.XLOOKUP('Yearling Chinook'!$A24,HatSpCkByRW!$A$3:$A$150,HatSpCkByRW!F$3:F$150,0)/$Q24/$P24/tblCleElumTreatments!E$25,0)</f>
        <v>0</v>
      </c>
      <c r="X24" s="13">
        <f>ROUND(_xlfn.XLOOKUP('Yearling Chinook'!$A24,HatSpCkByRW!$A$3:$A$150,HatSpCkByRW!G$3:G$150,0)/$Q24/$P24/tblCleElumTreatments!F$25,0)</f>
        <v>0</v>
      </c>
      <c r="Y24" s="13">
        <f>ROUND(_xlfn.XLOOKUP('Yearling Chinook'!$A24,HatSpCkByRW!$A$3:$A$150,HatSpCkByRW!H$3:H$150,0)/$Q24/$P24/tblCleElumTreatments!G$25,0)</f>
        <v>0</v>
      </c>
      <c r="Z24" s="13">
        <f>ROUND(_xlfn.XLOOKUP('Yearling Chinook'!$A24,HatSpCkByRW!$A$3:$A$150,HatSpCkByRW!I$3:I$150,0)/$Q24/$P24/tblCleElumTreatments!H$25,0)</f>
        <v>0</v>
      </c>
      <c r="AA24" s="13">
        <f>ROUND(_xlfn.XLOOKUP('Yearling Chinook'!$A24,HatSpCkByRW!$A$3:$A$150,HatSpCkByRW!J$3:J$150,0)/$Q24/$P24/tblCleElumTreatments!I$25,0)</f>
        <v>0</v>
      </c>
      <c r="AB24" s="13"/>
      <c r="AC24" s="13"/>
      <c r="AD24" s="13"/>
      <c r="AE24" s="13"/>
      <c r="AF24" s="13"/>
      <c r="AG24" s="13"/>
      <c r="AH24" s="13"/>
      <c r="AI24" s="13"/>
      <c r="AK24" s="2" t="str">
        <f t="shared" si="9"/>
        <v/>
      </c>
      <c r="AL24" s="2" t="str">
        <f t="shared" si="10"/>
        <v/>
      </c>
      <c r="AM24" s="13" t="str">
        <f t="shared" si="11"/>
        <v/>
      </c>
    </row>
    <row r="25" spans="1:39" x14ac:dyDescent="0.45">
      <c r="A25" s="17">
        <f>IF(tblTally!B23="","",tblTally!B23)</f>
        <v>46075</v>
      </c>
      <c r="B25" s="13">
        <f>IF(tblTally!B23="","",tblTally!C23+tblTally!D23)</f>
        <v>3530.41</v>
      </c>
      <c r="C25" s="13">
        <f>IF(tblTally!C23="","",tblTally!C23)</f>
        <v>1047.5999999999999</v>
      </c>
      <c r="D25" s="18">
        <f t="shared" si="4"/>
        <v>0.29673607314731149</v>
      </c>
      <c r="E25" s="13">
        <f>IF(tblTally!J23=0,"",tblTally!J23)</f>
        <v>47</v>
      </c>
      <c r="F25" s="13">
        <f>IF(E25="","",E25+tblTally!AS23+tblTally!BB23)</f>
        <v>47</v>
      </c>
      <c r="G25" s="13" t="str">
        <f>IF(tblTally!T23+tblTally!U23=0,"",tblTally!T23+tblTally!U23)</f>
        <v/>
      </c>
      <c r="H25" s="13" t="str">
        <f>IF(tblTally!V23+tblTally!W23=0,"",tblTally!V23+tblTally!W23)</f>
        <v/>
      </c>
      <c r="I25" s="13" t="str">
        <f>IF(tblTally!X23+tblTally!Y23=0,"",tblTally!X23+tblTally!Y23)</f>
        <v/>
      </c>
      <c r="J25" s="13" t="str">
        <f>IF(tblTally!Z23+tblTally!AA23=0,"",tblTally!Z23+tblTally!AA23)</f>
        <v/>
      </c>
      <c r="K25" s="13" t="str">
        <f>IF(tblTally!AB23+tblTally!AC23=0,"",tblTally!AB23+tblTally!AC23)</f>
        <v/>
      </c>
      <c r="L25">
        <f>tblTally!K23</f>
        <v>0</v>
      </c>
      <c r="M25" s="18">
        <f>IF(tblTally!E23="","",tblTally!E23/100)</f>
        <v>0.33</v>
      </c>
      <c r="N25" s="18">
        <f t="shared" si="5"/>
        <v>0.33</v>
      </c>
      <c r="O25" s="18">
        <f>ModelParameters!Intercept+ModelParameters!CH1offset+((B25-ModelParameters!MeanFlow)/ModelParameters!SDFlow)*ModelParameters!FlowSlope+((D25-ModelParameters!MeanDiversion)/ModelParameters!SDDiversion)*ModelParameters!DiversionSlope</f>
        <v>-0.66246320431494077</v>
      </c>
      <c r="P25" s="18">
        <f t="shared" si="6"/>
        <v>0.3401865041258369</v>
      </c>
      <c r="Q25" s="21">
        <f t="shared" si="7"/>
        <v>0.78583480115773452</v>
      </c>
      <c r="R25" s="13">
        <f t="shared" si="8"/>
        <v>533</v>
      </c>
      <c r="S25" s="13">
        <f>ROUND(_xlfn.XLOOKUP('Yearling Chinook'!$A25,HatSpCkByRW!$A$3:$A$150,HatSpCkByRW!B$3:B$150,0)/$Q25/$P25/tblCleElumTreatments!A$25,0)</f>
        <v>0</v>
      </c>
      <c r="T25" s="13">
        <f>ROUND(_xlfn.XLOOKUP('Yearling Chinook'!$A25,HatSpCkByRW!$A$3:$A$150,HatSpCkByRW!C$3:C$150,0)/$Q25/$P25/tblCleElumTreatments!B$25,0)</f>
        <v>0</v>
      </c>
      <c r="U25" s="13">
        <f>ROUND(_xlfn.XLOOKUP('Yearling Chinook'!$A25,HatSpCkByRW!$A$3:$A$150,HatSpCkByRW!D$3:D$150,0)/$Q25/$P25/tblCleElumTreatments!C$25,0)</f>
        <v>0</v>
      </c>
      <c r="V25" s="13">
        <f>ROUND(_xlfn.XLOOKUP('Yearling Chinook'!$A25,HatSpCkByRW!$A$3:$A$150,HatSpCkByRW!E$3:E$150,0)/$Q25/$P25/tblCleElumTreatments!D$25,0)</f>
        <v>0</v>
      </c>
      <c r="W25" s="13">
        <f>ROUND(_xlfn.XLOOKUP('Yearling Chinook'!$A25,HatSpCkByRW!$A$3:$A$150,HatSpCkByRW!F$3:F$150,0)/$Q25/$P25/tblCleElumTreatments!E$25,0)</f>
        <v>0</v>
      </c>
      <c r="X25" s="13">
        <f>ROUND(_xlfn.XLOOKUP('Yearling Chinook'!$A25,HatSpCkByRW!$A$3:$A$150,HatSpCkByRW!G$3:G$150,0)/$Q25/$P25/tblCleElumTreatments!F$25,0)</f>
        <v>0</v>
      </c>
      <c r="Y25" s="13">
        <f>ROUND(_xlfn.XLOOKUP('Yearling Chinook'!$A25,HatSpCkByRW!$A$3:$A$150,HatSpCkByRW!H$3:H$150,0)/$Q25/$P25/tblCleElumTreatments!G$25,0)</f>
        <v>0</v>
      </c>
      <c r="Z25" s="13">
        <f>ROUND(_xlfn.XLOOKUP('Yearling Chinook'!$A25,HatSpCkByRW!$A$3:$A$150,HatSpCkByRW!I$3:I$150,0)/$Q25/$P25/tblCleElumTreatments!H$25,0)</f>
        <v>0</v>
      </c>
      <c r="AA25" s="13">
        <f>ROUND(_xlfn.XLOOKUP('Yearling Chinook'!$A25,HatSpCkByRW!$A$3:$A$150,HatSpCkByRW!J$3:J$150,0)/$Q25/$P25/tblCleElumTreatments!I$25,0)</f>
        <v>0</v>
      </c>
      <c r="AB25" s="13"/>
      <c r="AC25" s="13"/>
      <c r="AD25" s="13"/>
      <c r="AE25" s="13"/>
      <c r="AF25" s="13"/>
      <c r="AG25" s="13"/>
      <c r="AH25" s="13"/>
      <c r="AI25" s="13"/>
      <c r="AK25" s="2" t="str">
        <f t="shared" si="9"/>
        <v/>
      </c>
      <c r="AL25" s="2" t="str">
        <f t="shared" si="10"/>
        <v/>
      </c>
      <c r="AM25" s="13" t="str">
        <f t="shared" si="11"/>
        <v/>
      </c>
    </row>
    <row r="26" spans="1:39" x14ac:dyDescent="0.45">
      <c r="A26" s="17">
        <f>IF(tblTally!B24="","",tblTally!B24)</f>
        <v>46076</v>
      </c>
      <c r="B26" s="13">
        <f>IF(tblTally!B24="","",tblTally!C24+tblTally!D24)</f>
        <v>3551.5699999999997</v>
      </c>
      <c r="C26" s="13">
        <f>IF(tblTally!C24="","",tblTally!C24)</f>
        <v>1196.95</v>
      </c>
      <c r="D26" s="18">
        <f t="shared" si="4"/>
        <v>0.33701996581793409</v>
      </c>
      <c r="E26" s="13">
        <f>IF(tblTally!J24=0,"",tblTally!J24)</f>
        <v>18</v>
      </c>
      <c r="F26" s="13">
        <f>IF(E26="","",E26+tblTally!AS24+tblTally!BB24)</f>
        <v>18</v>
      </c>
      <c r="G26" s="13" t="str">
        <f>IF(tblTally!T24+tblTally!U24=0,"",tblTally!T24+tblTally!U24)</f>
        <v/>
      </c>
      <c r="H26" s="13" t="str">
        <f>IF(tblTally!V24+tblTally!W24=0,"",tblTally!V24+tblTally!W24)</f>
        <v/>
      </c>
      <c r="I26" s="13" t="str">
        <f>IF(tblTally!X24+tblTally!Y24=0,"",tblTally!X24+tblTally!Y24)</f>
        <v/>
      </c>
      <c r="J26" s="13" t="str">
        <f>IF(tblTally!Z24+tblTally!AA24=0,"",tblTally!Z24+tblTally!AA24)</f>
        <v/>
      </c>
      <c r="K26" s="13" t="str">
        <f>IF(tblTally!AB24+tblTally!AC24=0,"",tblTally!AB24+tblTally!AC24)</f>
        <v/>
      </c>
      <c r="L26">
        <f>tblTally!K24</f>
        <v>0</v>
      </c>
      <c r="M26" s="18">
        <f>IF(tblTally!E24="","",tblTally!E24/100)</f>
        <v>0.33</v>
      </c>
      <c r="N26" s="18">
        <f t="shared" si="5"/>
        <v>0.33</v>
      </c>
      <c r="O26" s="18">
        <f>ModelParameters!Intercept+ModelParameters!CH1offset+((B26-ModelParameters!MeanFlow)/ModelParameters!SDFlow)*ModelParameters!FlowSlope+((D26-ModelParameters!MeanDiversion)/ModelParameters!SDDiversion)*ModelParameters!DiversionSlope</f>
        <v>-0.34373684151579426</v>
      </c>
      <c r="P26" s="18">
        <f t="shared" si="6"/>
        <v>0.41490204012493809</v>
      </c>
      <c r="Q26" s="21">
        <f t="shared" si="7"/>
        <v>0.79260138275814318</v>
      </c>
      <c r="R26" s="13">
        <f t="shared" si="8"/>
        <v>166</v>
      </c>
      <c r="S26" s="13">
        <f>ROUND(_xlfn.XLOOKUP('Yearling Chinook'!$A26,HatSpCkByRW!$A$3:$A$150,HatSpCkByRW!B$3:B$150,0)/$Q26/$P26/tblCleElumTreatments!A$25,0)</f>
        <v>0</v>
      </c>
      <c r="T26" s="13">
        <f>ROUND(_xlfn.XLOOKUP('Yearling Chinook'!$A26,HatSpCkByRW!$A$3:$A$150,HatSpCkByRW!C$3:C$150,0)/$Q26/$P26/tblCleElumTreatments!B$25,0)</f>
        <v>0</v>
      </c>
      <c r="U26" s="13">
        <f>ROUND(_xlfn.XLOOKUP('Yearling Chinook'!$A26,HatSpCkByRW!$A$3:$A$150,HatSpCkByRW!D$3:D$150,0)/$Q26/$P26/tblCleElumTreatments!C$25,0)</f>
        <v>0</v>
      </c>
      <c r="V26" s="13">
        <f>ROUND(_xlfn.XLOOKUP('Yearling Chinook'!$A26,HatSpCkByRW!$A$3:$A$150,HatSpCkByRW!E$3:E$150,0)/$Q26/$P26/tblCleElumTreatments!D$25,0)</f>
        <v>0</v>
      </c>
      <c r="W26" s="13">
        <f>ROUND(_xlfn.XLOOKUP('Yearling Chinook'!$A26,HatSpCkByRW!$A$3:$A$150,HatSpCkByRW!F$3:F$150,0)/$Q26/$P26/tblCleElumTreatments!E$25,0)</f>
        <v>0</v>
      </c>
      <c r="X26" s="13">
        <f>ROUND(_xlfn.XLOOKUP('Yearling Chinook'!$A26,HatSpCkByRW!$A$3:$A$150,HatSpCkByRW!G$3:G$150,0)/$Q26/$P26/tblCleElumTreatments!F$25,0)</f>
        <v>0</v>
      </c>
      <c r="Y26" s="13">
        <f>ROUND(_xlfn.XLOOKUP('Yearling Chinook'!$A26,HatSpCkByRW!$A$3:$A$150,HatSpCkByRW!H$3:H$150,0)/$Q26/$P26/tblCleElumTreatments!G$25,0)</f>
        <v>0</v>
      </c>
      <c r="Z26" s="13">
        <f>ROUND(_xlfn.XLOOKUP('Yearling Chinook'!$A26,HatSpCkByRW!$A$3:$A$150,HatSpCkByRW!I$3:I$150,0)/$Q26/$P26/tblCleElumTreatments!H$25,0)</f>
        <v>0</v>
      </c>
      <c r="AA26" s="13">
        <f>ROUND(_xlfn.XLOOKUP('Yearling Chinook'!$A26,HatSpCkByRW!$A$3:$A$150,HatSpCkByRW!J$3:J$150,0)/$Q26/$P26/tblCleElumTreatments!I$25,0)</f>
        <v>0</v>
      </c>
      <c r="AB26" s="13"/>
      <c r="AC26" s="13"/>
      <c r="AD26" s="13"/>
      <c r="AE26" s="13"/>
      <c r="AF26" s="13"/>
      <c r="AG26" s="13"/>
      <c r="AH26" s="13"/>
      <c r="AI26" s="13"/>
      <c r="AK26" s="2" t="str">
        <f t="shared" si="9"/>
        <v/>
      </c>
      <c r="AL26" s="2" t="str">
        <f t="shared" si="10"/>
        <v/>
      </c>
      <c r="AM26" s="13" t="str">
        <f t="shared" si="11"/>
        <v/>
      </c>
    </row>
    <row r="27" spans="1:39" x14ac:dyDescent="0.45">
      <c r="A27" s="17">
        <f>IF(tblTally!B25="","",tblTally!B25)</f>
        <v>46077</v>
      </c>
      <c r="B27" s="13">
        <f>IF(tblTally!B25="","",tblTally!C25+tblTally!D25)</f>
        <v>3843.29</v>
      </c>
      <c r="C27" s="13">
        <f>IF(tblTally!C25="","",tblTally!C25)</f>
        <v>1406.03</v>
      </c>
      <c r="D27" s="18">
        <f t="shared" si="4"/>
        <v>0.36584020461635736</v>
      </c>
      <c r="E27" s="13">
        <f>IF(tblTally!J25=0,"",tblTally!J25)</f>
        <v>57</v>
      </c>
      <c r="F27" s="13">
        <f>IF(E27="","",E27+tblTally!AS25+tblTally!BB25)</f>
        <v>57</v>
      </c>
      <c r="G27" s="13" t="str">
        <f>IF(tblTally!T25+tblTally!U25=0,"",tblTally!T25+tblTally!U25)</f>
        <v/>
      </c>
      <c r="H27" s="13" t="str">
        <f>IF(tblTally!V25+tblTally!W25=0,"",tblTally!V25+tblTally!W25)</f>
        <v/>
      </c>
      <c r="I27" s="13" t="str">
        <f>IF(tblTally!X25+tblTally!Y25=0,"",tblTally!X25+tblTally!Y25)</f>
        <v/>
      </c>
      <c r="J27" s="13" t="str">
        <f>IF(tblTally!Z25+tblTally!AA25=0,"",tblTally!Z25+tblTally!AA25)</f>
        <v/>
      </c>
      <c r="K27" s="13" t="str">
        <f>IF(tblTally!AB25+tblTally!AC25=0,"",tblTally!AB25+tblTally!AC25)</f>
        <v/>
      </c>
      <c r="L27">
        <f>tblTally!K25</f>
        <v>13</v>
      </c>
      <c r="M27" s="18">
        <f>IF(tblTally!E25="","",tblTally!E25/100)</f>
        <v>0.33</v>
      </c>
      <c r="N27" s="18">
        <f t="shared" si="5"/>
        <v>0.33</v>
      </c>
      <c r="O27" s="18">
        <f>ModelParameters!Intercept+ModelParameters!CH1offset+((B27-ModelParameters!MeanFlow)/ModelParameters!SDFlow)*ModelParameters!FlowSlope+((D27-ModelParameters!MeanDiversion)/ModelParameters!SDDiversion)*ModelParameters!DiversionSlope</f>
        <v>-0.1829769096563123</v>
      </c>
      <c r="P27" s="18">
        <f t="shared" si="6"/>
        <v>0.45438297521057891</v>
      </c>
      <c r="Q27" s="21">
        <f t="shared" si="7"/>
        <v>0.80143793865913715</v>
      </c>
      <c r="R27" s="13">
        <f t="shared" si="8"/>
        <v>474</v>
      </c>
      <c r="S27" s="13">
        <f>ROUND(_xlfn.XLOOKUP('Yearling Chinook'!$A27,HatSpCkByRW!$A$3:$A$150,HatSpCkByRW!B$3:B$150,0)/$Q27/$P27/tblCleElumTreatments!A$25,0)</f>
        <v>0</v>
      </c>
      <c r="T27" s="13">
        <f>ROUND(_xlfn.XLOOKUP('Yearling Chinook'!$A27,HatSpCkByRW!$A$3:$A$150,HatSpCkByRW!C$3:C$150,0)/$Q27/$P27/tblCleElumTreatments!B$25,0)</f>
        <v>0</v>
      </c>
      <c r="U27" s="13">
        <f>ROUND(_xlfn.XLOOKUP('Yearling Chinook'!$A27,HatSpCkByRW!$A$3:$A$150,HatSpCkByRW!D$3:D$150,0)/$Q27/$P27/tblCleElumTreatments!C$25,0)</f>
        <v>0</v>
      </c>
      <c r="V27" s="13">
        <f>ROUND(_xlfn.XLOOKUP('Yearling Chinook'!$A27,HatSpCkByRW!$A$3:$A$150,HatSpCkByRW!E$3:E$150,0)/$Q27/$P27/tblCleElumTreatments!D$25,0)</f>
        <v>0</v>
      </c>
      <c r="W27" s="13">
        <f>ROUND(_xlfn.XLOOKUP('Yearling Chinook'!$A27,HatSpCkByRW!$A$3:$A$150,HatSpCkByRW!F$3:F$150,0)/$Q27/$P27/tblCleElumTreatments!E$25,0)</f>
        <v>0</v>
      </c>
      <c r="X27" s="13">
        <f>ROUND(_xlfn.XLOOKUP('Yearling Chinook'!$A27,HatSpCkByRW!$A$3:$A$150,HatSpCkByRW!G$3:G$150,0)/$Q27/$P27/tblCleElumTreatments!F$25,0)</f>
        <v>0</v>
      </c>
      <c r="Y27" s="13">
        <f>ROUND(_xlfn.XLOOKUP('Yearling Chinook'!$A27,HatSpCkByRW!$A$3:$A$150,HatSpCkByRW!H$3:H$150,0)/$Q27/$P27/tblCleElumTreatments!G$25,0)</f>
        <v>0</v>
      </c>
      <c r="Z27" s="13">
        <f>ROUND(_xlfn.XLOOKUP('Yearling Chinook'!$A27,HatSpCkByRW!$A$3:$A$150,HatSpCkByRW!I$3:I$150,0)/$Q27/$P27/tblCleElumTreatments!H$25,0)</f>
        <v>0</v>
      </c>
      <c r="AA27" s="13">
        <f>ROUND(_xlfn.XLOOKUP('Yearling Chinook'!$A27,HatSpCkByRW!$A$3:$A$150,HatSpCkByRW!J$3:J$150,0)/$Q27/$P27/tblCleElumTreatments!I$25,0)</f>
        <v>0</v>
      </c>
      <c r="AB27" s="13"/>
      <c r="AC27" s="13"/>
      <c r="AD27" s="13"/>
      <c r="AE27" s="13"/>
      <c r="AF27" s="13"/>
      <c r="AG27" s="13"/>
      <c r="AH27" s="13"/>
      <c r="AI27" s="13"/>
      <c r="AK27" s="2" t="str">
        <f t="shared" si="9"/>
        <v/>
      </c>
      <c r="AL27" s="2" t="str">
        <f t="shared" si="10"/>
        <v/>
      </c>
      <c r="AM27" s="13">
        <f t="shared" si="11"/>
        <v>108</v>
      </c>
    </row>
    <row r="28" spans="1:39" x14ac:dyDescent="0.45">
      <c r="A28" s="17">
        <f>IF(tblTally!B26="","",tblTally!B26)</f>
        <v>46078</v>
      </c>
      <c r="B28" s="13">
        <f>IF(tblTally!B26="","",tblTally!C26+tblTally!D26)</f>
        <v>4063.16</v>
      </c>
      <c r="C28" s="13">
        <f>IF(tblTally!C26="","",tblTally!C26)</f>
        <v>1445.69</v>
      </c>
      <c r="D28" s="18">
        <f t="shared" si="4"/>
        <v>0.35580434932417138</v>
      </c>
      <c r="E28" s="13">
        <f>IF(tblTally!J26=0,"",tblTally!J26)</f>
        <v>14</v>
      </c>
      <c r="F28" s="13">
        <f>IF(E28="","",E28+tblTally!AS26+tblTally!BB26)</f>
        <v>14</v>
      </c>
      <c r="G28" s="13" t="str">
        <f>IF(tblTally!T26+tblTally!U26=0,"",tblTally!T26+tblTally!U26)</f>
        <v/>
      </c>
      <c r="H28" s="13" t="str">
        <f>IF(tblTally!V26+tblTally!W26=0,"",tblTally!V26+tblTally!W26)</f>
        <v/>
      </c>
      <c r="I28" s="13" t="str">
        <f>IF(tblTally!X26+tblTally!Y26=0,"",tblTally!X26+tblTally!Y26)</f>
        <v/>
      </c>
      <c r="J28" s="13" t="str">
        <f>IF(tblTally!Z26+tblTally!AA26=0,"",tblTally!Z26+tblTally!AA26)</f>
        <v/>
      </c>
      <c r="K28" s="13" t="str">
        <f>IF(tblTally!AB26+tblTally!AC26=0,"",tblTally!AB26+tblTally!AC26)</f>
        <v/>
      </c>
      <c r="L28">
        <f>tblTally!K26</f>
        <v>8</v>
      </c>
      <c r="M28" s="18">
        <f>IF(tblTally!E26="","",tblTally!E26/100)</f>
        <v>0.33</v>
      </c>
      <c r="N28" s="18">
        <f t="shared" si="5"/>
        <v>0.33</v>
      </c>
      <c r="O28" s="18">
        <f>ModelParameters!Intercept+ModelParameters!CH1offset+((B28-ModelParameters!MeanFlow)/ModelParameters!SDFlow)*ModelParameters!FlowSlope+((D28-ModelParameters!MeanDiversion)/ModelParameters!SDDiversion)*ModelParameters!DiversionSlope</f>
        <v>-0.31713614287776659</v>
      </c>
      <c r="P28" s="18">
        <f t="shared" si="6"/>
        <v>0.42137384989076343</v>
      </c>
      <c r="Q28" s="21">
        <f t="shared" si="7"/>
        <v>0.80250978682097751</v>
      </c>
      <c r="R28" s="13">
        <f t="shared" si="8"/>
        <v>125</v>
      </c>
      <c r="S28" s="13">
        <f>ROUND(_xlfn.XLOOKUP('Yearling Chinook'!$A28,HatSpCkByRW!$A$3:$A$150,HatSpCkByRW!B$3:B$150,0)/$Q28/$P28/tblCleElumTreatments!A$25,0)</f>
        <v>0</v>
      </c>
      <c r="T28" s="13">
        <f>ROUND(_xlfn.XLOOKUP('Yearling Chinook'!$A28,HatSpCkByRW!$A$3:$A$150,HatSpCkByRW!C$3:C$150,0)/$Q28/$P28/tblCleElumTreatments!B$25,0)</f>
        <v>0</v>
      </c>
      <c r="U28" s="13">
        <f>ROUND(_xlfn.XLOOKUP('Yearling Chinook'!$A28,HatSpCkByRW!$A$3:$A$150,HatSpCkByRW!D$3:D$150,0)/$Q28/$P28/tblCleElumTreatments!C$25,0)</f>
        <v>0</v>
      </c>
      <c r="V28" s="13">
        <f>ROUND(_xlfn.XLOOKUP('Yearling Chinook'!$A28,HatSpCkByRW!$A$3:$A$150,HatSpCkByRW!E$3:E$150,0)/$Q28/$P28/tblCleElumTreatments!D$25,0)</f>
        <v>0</v>
      </c>
      <c r="W28" s="13">
        <f>ROUND(_xlfn.XLOOKUP('Yearling Chinook'!$A28,HatSpCkByRW!$A$3:$A$150,HatSpCkByRW!F$3:F$150,0)/$Q28/$P28/tblCleElumTreatments!E$25,0)</f>
        <v>0</v>
      </c>
      <c r="X28" s="13">
        <f>ROUND(_xlfn.XLOOKUP('Yearling Chinook'!$A28,HatSpCkByRW!$A$3:$A$150,HatSpCkByRW!G$3:G$150,0)/$Q28/$P28/tblCleElumTreatments!F$25,0)</f>
        <v>0</v>
      </c>
      <c r="Y28" s="13">
        <f>ROUND(_xlfn.XLOOKUP('Yearling Chinook'!$A28,HatSpCkByRW!$A$3:$A$150,HatSpCkByRW!H$3:H$150,0)/$Q28/$P28/tblCleElumTreatments!G$25,0)</f>
        <v>0</v>
      </c>
      <c r="Z28" s="13">
        <f>ROUND(_xlfn.XLOOKUP('Yearling Chinook'!$A28,HatSpCkByRW!$A$3:$A$150,HatSpCkByRW!I$3:I$150,0)/$Q28/$P28/tblCleElumTreatments!H$25,0)</f>
        <v>0</v>
      </c>
      <c r="AA28" s="13">
        <f>ROUND(_xlfn.XLOOKUP('Yearling Chinook'!$A28,HatSpCkByRW!$A$3:$A$150,HatSpCkByRW!J$3:J$150,0)/$Q28/$P28/tblCleElumTreatments!I$25,0)</f>
        <v>0</v>
      </c>
      <c r="AB28" s="13"/>
      <c r="AC28" s="13"/>
      <c r="AD28" s="13"/>
      <c r="AE28" s="13"/>
      <c r="AF28" s="13"/>
      <c r="AG28" s="13"/>
      <c r="AH28" s="13"/>
      <c r="AI28" s="13"/>
      <c r="AK28" s="2" t="str">
        <f t="shared" si="9"/>
        <v/>
      </c>
      <c r="AL28" s="2" t="str">
        <f t="shared" si="10"/>
        <v/>
      </c>
      <c r="AM28" s="13">
        <f t="shared" si="11"/>
        <v>72</v>
      </c>
    </row>
    <row r="29" spans="1:39" x14ac:dyDescent="0.45">
      <c r="A29" s="17">
        <f>IF(tblTally!B27="","",tblTally!B27)</f>
        <v>46079</v>
      </c>
      <c r="B29" s="13">
        <f>IF(tblTally!B27="","",tblTally!C27+tblTally!D27)</f>
        <v>3995.7799999999997</v>
      </c>
      <c r="C29" s="13">
        <f>IF(tblTally!C27="","",tblTally!C27)</f>
        <v>1440.91</v>
      </c>
      <c r="D29" s="18">
        <f t="shared" si="4"/>
        <v>0.360607941378154</v>
      </c>
      <c r="E29" s="13">
        <f>IF(tblTally!J27=0,"",tblTally!J27)</f>
        <v>19</v>
      </c>
      <c r="F29" s="13">
        <f>IF(E29="","",E29+tblTally!AS27+tblTally!BB27)</f>
        <v>19</v>
      </c>
      <c r="G29" s="13" t="str">
        <f>IF(tblTally!T27+tblTally!U27=0,"",tblTally!T27+tblTally!U27)</f>
        <v/>
      </c>
      <c r="H29" s="13" t="str">
        <f>IF(tblTally!V27+tblTally!W27=0,"",tblTally!V27+tblTally!W27)</f>
        <v/>
      </c>
      <c r="I29" s="13" t="str">
        <f>IF(tblTally!X27+tblTally!Y27=0,"",tblTally!X27+tblTally!Y27)</f>
        <v/>
      </c>
      <c r="J29" s="13" t="str">
        <f>IF(tblTally!Z27+tblTally!AA27=0,"",tblTally!Z27+tblTally!AA27)</f>
        <v/>
      </c>
      <c r="K29" s="13" t="str">
        <f>IF(tblTally!AB27+tblTally!AC27=0,"",tblTally!AB27+tblTally!AC27)</f>
        <v/>
      </c>
      <c r="L29">
        <f>tblTally!K27</f>
        <v>3</v>
      </c>
      <c r="M29" s="18">
        <f>IF(tblTally!E27="","",tblTally!E27/100)</f>
        <v>0.33</v>
      </c>
      <c r="N29" s="18">
        <f t="shared" si="5"/>
        <v>0.33</v>
      </c>
      <c r="O29" s="18">
        <f>ModelParameters!Intercept+ModelParameters!CH1offset+((B29-ModelParameters!MeanFlow)/ModelParameters!SDFlow)*ModelParameters!FlowSlope+((D29-ModelParameters!MeanDiversion)/ModelParameters!SDDiversion)*ModelParameters!DiversionSlope</f>
        <v>-0.26212930978921262</v>
      </c>
      <c r="P29" s="18">
        <f t="shared" si="6"/>
        <v>0.43484034891507417</v>
      </c>
      <c r="Q29" s="21">
        <f t="shared" si="7"/>
        <v>0.80169924089963562</v>
      </c>
      <c r="R29" s="13">
        <f t="shared" si="8"/>
        <v>165</v>
      </c>
      <c r="S29" s="13">
        <f>ROUND(_xlfn.XLOOKUP('Yearling Chinook'!$A29,HatSpCkByRW!$A$3:$A$150,HatSpCkByRW!B$3:B$150,0)/$Q29/$P29/tblCleElumTreatments!A$25,0)</f>
        <v>0</v>
      </c>
      <c r="T29" s="13">
        <f>ROUND(_xlfn.XLOOKUP('Yearling Chinook'!$A29,HatSpCkByRW!$A$3:$A$150,HatSpCkByRW!C$3:C$150,0)/$Q29/$P29/tblCleElumTreatments!B$25,0)</f>
        <v>0</v>
      </c>
      <c r="U29" s="13">
        <f>ROUND(_xlfn.XLOOKUP('Yearling Chinook'!$A29,HatSpCkByRW!$A$3:$A$150,HatSpCkByRW!D$3:D$150,0)/$Q29/$P29/tblCleElumTreatments!C$25,0)</f>
        <v>0</v>
      </c>
      <c r="V29" s="13">
        <f>ROUND(_xlfn.XLOOKUP('Yearling Chinook'!$A29,HatSpCkByRW!$A$3:$A$150,HatSpCkByRW!E$3:E$150,0)/$Q29/$P29/tblCleElumTreatments!D$25,0)</f>
        <v>0</v>
      </c>
      <c r="W29" s="13">
        <f>ROUND(_xlfn.XLOOKUP('Yearling Chinook'!$A29,HatSpCkByRW!$A$3:$A$150,HatSpCkByRW!F$3:F$150,0)/$Q29/$P29/tblCleElumTreatments!E$25,0)</f>
        <v>0</v>
      </c>
      <c r="X29" s="13">
        <f>ROUND(_xlfn.XLOOKUP('Yearling Chinook'!$A29,HatSpCkByRW!$A$3:$A$150,HatSpCkByRW!G$3:G$150,0)/$Q29/$P29/tblCleElumTreatments!F$25,0)</f>
        <v>0</v>
      </c>
      <c r="Y29" s="13">
        <f>ROUND(_xlfn.XLOOKUP('Yearling Chinook'!$A29,HatSpCkByRW!$A$3:$A$150,HatSpCkByRW!H$3:H$150,0)/$Q29/$P29/tblCleElumTreatments!G$25,0)</f>
        <v>0</v>
      </c>
      <c r="Z29" s="13">
        <f>ROUND(_xlfn.XLOOKUP('Yearling Chinook'!$A29,HatSpCkByRW!$A$3:$A$150,HatSpCkByRW!I$3:I$150,0)/$Q29/$P29/tblCleElumTreatments!H$25,0)</f>
        <v>0</v>
      </c>
      <c r="AA29" s="13">
        <f>ROUND(_xlfn.XLOOKUP('Yearling Chinook'!$A29,HatSpCkByRW!$A$3:$A$150,HatSpCkByRW!J$3:J$150,0)/$Q29/$P29/tblCleElumTreatments!I$25,0)</f>
        <v>0</v>
      </c>
      <c r="AB29" s="13"/>
      <c r="AC29" s="13"/>
      <c r="AD29" s="13"/>
      <c r="AE29" s="13"/>
      <c r="AF29" s="13"/>
      <c r="AG29" s="13"/>
      <c r="AH29" s="13"/>
      <c r="AI29" s="13"/>
      <c r="AK29" s="2" t="str">
        <f t="shared" si="9"/>
        <v/>
      </c>
      <c r="AL29" s="2" t="str">
        <f t="shared" si="10"/>
        <v/>
      </c>
      <c r="AM29" s="13">
        <f t="shared" si="11"/>
        <v>26</v>
      </c>
    </row>
    <row r="30" spans="1:39" x14ac:dyDescent="0.45">
      <c r="A30" s="17">
        <f>IF(tblTally!B28="","",tblTally!B28)</f>
        <v>46080</v>
      </c>
      <c r="B30" s="13">
        <f>IF(tblTally!B28="","",tblTally!C28+tblTally!D28)</f>
        <v>3713.24</v>
      </c>
      <c r="C30" s="13">
        <f>IF(tblTally!C28="","",tblTally!C28)</f>
        <v>1429.32</v>
      </c>
      <c r="D30" s="18">
        <f t="shared" si="4"/>
        <v>0.38492529435210221</v>
      </c>
      <c r="E30" s="13">
        <f>IF(tblTally!J28=0,"",tblTally!J28)</f>
        <v>31</v>
      </c>
      <c r="F30" s="13">
        <f>IF(E30="","",E30+tblTally!AS28+tblTally!BB28)</f>
        <v>31</v>
      </c>
      <c r="G30" s="13" t="str">
        <f>IF(tblTally!T28+tblTally!U28=0,"",tblTally!T28+tblTally!U28)</f>
        <v/>
      </c>
      <c r="H30" s="13" t="str">
        <f>IF(tblTally!V28+tblTally!W28=0,"",tblTally!V28+tblTally!W28)</f>
        <v/>
      </c>
      <c r="I30" s="13" t="str">
        <f>IF(tblTally!X28+tblTally!Y28=0,"",tblTally!X28+tblTally!Y28)</f>
        <v/>
      </c>
      <c r="J30" s="13" t="str">
        <f>IF(tblTally!Z28+tblTally!AA28=0,"",tblTally!Z28+tblTally!AA28)</f>
        <v/>
      </c>
      <c r="K30" s="13" t="str">
        <f>IF(tblTally!AB28+tblTally!AC28=0,"",tblTally!AB28+tblTally!AC28)</f>
        <v/>
      </c>
      <c r="L30">
        <f>tblTally!K28</f>
        <v>0</v>
      </c>
      <c r="M30" s="18">
        <f>IF(tblTally!E28="","",tblTally!E28/100)</f>
        <v>0.33</v>
      </c>
      <c r="N30" s="18">
        <f t="shared" si="5"/>
        <v>0.33</v>
      </c>
      <c r="O30" s="18">
        <f>ModelParameters!Intercept+ModelParameters!CH1offset+((B30-ModelParameters!MeanFlow)/ModelParameters!SDFlow)*ModelParameters!FlowSlope+((D30-ModelParameters!MeanDiversion)/ModelParameters!SDDiversion)*ModelParameters!DiversionSlope</f>
        <v>2.0912890252534622E-3</v>
      </c>
      <c r="P30" s="18">
        <f t="shared" si="6"/>
        <v>0.50052282206576693</v>
      </c>
      <c r="Q30" s="21">
        <f t="shared" si="7"/>
        <v>0.8005850879252745</v>
      </c>
      <c r="R30" s="13">
        <f t="shared" si="8"/>
        <v>234</v>
      </c>
      <c r="S30" s="13">
        <f>ROUND(_xlfn.XLOOKUP('Yearling Chinook'!$A30,HatSpCkByRW!$A$3:$A$150,HatSpCkByRW!B$3:B$150,0)/$Q30/$P30/tblCleElumTreatments!A$25,0)</f>
        <v>0</v>
      </c>
      <c r="T30" s="13">
        <f>ROUND(_xlfn.XLOOKUP('Yearling Chinook'!$A30,HatSpCkByRW!$A$3:$A$150,HatSpCkByRW!C$3:C$150,0)/$Q30/$P30/tblCleElumTreatments!B$25,0)</f>
        <v>0</v>
      </c>
      <c r="U30" s="13">
        <f>ROUND(_xlfn.XLOOKUP('Yearling Chinook'!$A30,HatSpCkByRW!$A$3:$A$150,HatSpCkByRW!D$3:D$150,0)/$Q30/$P30/tblCleElumTreatments!C$25,0)</f>
        <v>0</v>
      </c>
      <c r="V30" s="13">
        <f>ROUND(_xlfn.XLOOKUP('Yearling Chinook'!$A30,HatSpCkByRW!$A$3:$A$150,HatSpCkByRW!E$3:E$150,0)/$Q30/$P30/tblCleElumTreatments!D$25,0)</f>
        <v>0</v>
      </c>
      <c r="W30" s="13">
        <f>ROUND(_xlfn.XLOOKUP('Yearling Chinook'!$A30,HatSpCkByRW!$A$3:$A$150,HatSpCkByRW!F$3:F$150,0)/$Q30/$P30/tblCleElumTreatments!E$25,0)</f>
        <v>0</v>
      </c>
      <c r="X30" s="13">
        <f>ROUND(_xlfn.XLOOKUP('Yearling Chinook'!$A30,HatSpCkByRW!$A$3:$A$150,HatSpCkByRW!G$3:G$150,0)/$Q30/$P30/tblCleElumTreatments!F$25,0)</f>
        <v>0</v>
      </c>
      <c r="Y30" s="13">
        <f>ROUND(_xlfn.XLOOKUP('Yearling Chinook'!$A30,HatSpCkByRW!$A$3:$A$150,HatSpCkByRW!H$3:H$150,0)/$Q30/$P30/tblCleElumTreatments!G$25,0)</f>
        <v>0</v>
      </c>
      <c r="Z30" s="13">
        <f>ROUND(_xlfn.XLOOKUP('Yearling Chinook'!$A30,HatSpCkByRW!$A$3:$A$150,HatSpCkByRW!I$3:I$150,0)/$Q30/$P30/tblCleElumTreatments!H$25,0)</f>
        <v>0</v>
      </c>
      <c r="AA30" s="13">
        <f>ROUND(_xlfn.XLOOKUP('Yearling Chinook'!$A30,HatSpCkByRW!$A$3:$A$150,HatSpCkByRW!J$3:J$150,0)/$Q30/$P30/tblCleElumTreatments!I$25,0)</f>
        <v>0</v>
      </c>
      <c r="AB30" s="13"/>
      <c r="AC30" s="13"/>
      <c r="AD30" s="13"/>
      <c r="AE30" s="13"/>
      <c r="AF30" s="13"/>
      <c r="AG30" s="13"/>
      <c r="AH30" s="13"/>
      <c r="AI30" s="13"/>
      <c r="AK30" s="2" t="str">
        <f t="shared" si="9"/>
        <v/>
      </c>
      <c r="AL30" s="2" t="str">
        <f t="shared" si="10"/>
        <v/>
      </c>
      <c r="AM30" s="13" t="str">
        <f t="shared" si="11"/>
        <v/>
      </c>
    </row>
    <row r="31" spans="1:39" x14ac:dyDescent="0.45">
      <c r="A31" s="17">
        <f>IF(tblTally!B29="","",tblTally!B29)</f>
        <v>46081</v>
      </c>
      <c r="B31" s="13">
        <f>IF(tblTally!B29="","",tblTally!C29+tblTally!D29)</f>
        <v>3606.58</v>
      </c>
      <c r="C31" s="13">
        <f>IF(tblTally!C29="","",tblTally!C29)</f>
        <v>1419.87</v>
      </c>
      <c r="D31" s="18">
        <f t="shared" si="4"/>
        <v>0.39368875777051943</v>
      </c>
      <c r="E31" s="13">
        <f>IF(tblTally!J29=0,"",tblTally!J29)</f>
        <v>31</v>
      </c>
      <c r="F31" s="13">
        <f>IF(E31="","",E31+tblTally!AS29+tblTally!BB29)</f>
        <v>31</v>
      </c>
      <c r="G31" s="13" t="str">
        <f>IF(tblTally!T29+tblTally!U29=0,"",tblTally!T29+tblTally!U29)</f>
        <v/>
      </c>
      <c r="H31" s="13" t="str">
        <f>IF(tblTally!V29+tblTally!W29=0,"",tblTally!V29+tblTally!W29)</f>
        <v/>
      </c>
      <c r="I31" s="13" t="str">
        <f>IF(tblTally!X29+tblTally!Y29=0,"",tblTally!X29+tblTally!Y29)</f>
        <v/>
      </c>
      <c r="J31" s="13" t="str">
        <f>IF(tblTally!Z29+tblTally!AA29=0,"",tblTally!Z29+tblTally!AA29)</f>
        <v/>
      </c>
      <c r="K31" s="13" t="str">
        <f>IF(tblTally!AB29+tblTally!AC29=0,"",tblTally!AB29+tblTally!AC29)</f>
        <v/>
      </c>
      <c r="L31">
        <f>tblTally!K29</f>
        <v>17</v>
      </c>
      <c r="M31" s="18">
        <f>IF(tblTally!E29="","",tblTally!E29/100)</f>
        <v>0.33</v>
      </c>
      <c r="N31" s="18">
        <f t="shared" si="5"/>
        <v>0.33</v>
      </c>
      <c r="O31" s="18">
        <f>ModelParameters!Intercept+ModelParameters!CH1offset+((B31-ModelParameters!MeanFlow)/ModelParameters!SDFlow)*ModelParameters!FlowSlope+((D31-ModelParameters!MeanDiversion)/ModelParameters!SDDiversion)*ModelParameters!DiversionSlope</f>
        <v>9.8487595178172405E-2</v>
      </c>
      <c r="P31" s="18">
        <f t="shared" si="6"/>
        <v>0.52460201577616283</v>
      </c>
      <c r="Q31" s="21">
        <f t="shared" si="7"/>
        <v>0.79954692107938796</v>
      </c>
      <c r="R31" s="13">
        <f t="shared" si="8"/>
        <v>224</v>
      </c>
      <c r="S31" s="13">
        <f>ROUND(_xlfn.XLOOKUP('Yearling Chinook'!$A31,HatSpCkByRW!$A$3:$A$150,HatSpCkByRW!B$3:B$150,0)/$Q31/$P31/tblCleElumTreatments!A$25,0)</f>
        <v>0</v>
      </c>
      <c r="T31" s="13">
        <f>ROUND(_xlfn.XLOOKUP('Yearling Chinook'!$A31,HatSpCkByRW!$A$3:$A$150,HatSpCkByRW!C$3:C$150,0)/$Q31/$P31/tblCleElumTreatments!B$25,0)</f>
        <v>0</v>
      </c>
      <c r="U31" s="13">
        <f>ROUND(_xlfn.XLOOKUP('Yearling Chinook'!$A31,HatSpCkByRW!$A$3:$A$150,HatSpCkByRW!D$3:D$150,0)/$Q31/$P31/tblCleElumTreatments!C$25,0)</f>
        <v>0</v>
      </c>
      <c r="V31" s="13">
        <f>ROUND(_xlfn.XLOOKUP('Yearling Chinook'!$A31,HatSpCkByRW!$A$3:$A$150,HatSpCkByRW!E$3:E$150,0)/$Q31/$P31/tblCleElumTreatments!D$25,0)</f>
        <v>0</v>
      </c>
      <c r="W31" s="13">
        <f>ROUND(_xlfn.XLOOKUP('Yearling Chinook'!$A31,HatSpCkByRW!$A$3:$A$150,HatSpCkByRW!F$3:F$150,0)/$Q31/$P31/tblCleElumTreatments!E$25,0)</f>
        <v>0</v>
      </c>
      <c r="X31" s="13">
        <f>ROUND(_xlfn.XLOOKUP('Yearling Chinook'!$A31,HatSpCkByRW!$A$3:$A$150,HatSpCkByRW!G$3:G$150,0)/$Q31/$P31/tblCleElumTreatments!F$25,0)</f>
        <v>0</v>
      </c>
      <c r="Y31" s="13">
        <f>ROUND(_xlfn.XLOOKUP('Yearling Chinook'!$A31,HatSpCkByRW!$A$3:$A$150,HatSpCkByRW!H$3:H$150,0)/$Q31/$P31/tblCleElumTreatments!G$25,0)</f>
        <v>0</v>
      </c>
      <c r="Z31" s="13">
        <f>ROUND(_xlfn.XLOOKUP('Yearling Chinook'!$A31,HatSpCkByRW!$A$3:$A$150,HatSpCkByRW!I$3:I$150,0)/$Q31/$P31/tblCleElumTreatments!H$25,0)</f>
        <v>0</v>
      </c>
      <c r="AA31" s="13">
        <f>ROUND(_xlfn.XLOOKUP('Yearling Chinook'!$A31,HatSpCkByRW!$A$3:$A$150,HatSpCkByRW!J$3:J$150,0)/$Q31/$P31/tblCleElumTreatments!I$25,0)</f>
        <v>0</v>
      </c>
      <c r="AB31" s="13"/>
      <c r="AC31" s="13"/>
      <c r="AD31" s="13"/>
      <c r="AE31" s="13"/>
      <c r="AF31" s="13"/>
      <c r="AG31" s="13"/>
      <c r="AH31" s="13"/>
      <c r="AI31" s="13"/>
      <c r="AK31" s="2" t="str">
        <f t="shared" si="9"/>
        <v/>
      </c>
      <c r="AL31" s="2" t="str">
        <f t="shared" si="10"/>
        <v/>
      </c>
      <c r="AM31" s="13">
        <f t="shared" si="11"/>
        <v>123</v>
      </c>
    </row>
    <row r="32" spans="1:39" x14ac:dyDescent="0.45">
      <c r="A32" s="17">
        <f>IF(tblTally!B30="","",tblTally!B30)</f>
        <v>46082</v>
      </c>
      <c r="B32" s="13">
        <f>IF(tblTally!B30="","",tblTally!C30+tblTally!D30)</f>
        <v>3491.05</v>
      </c>
      <c r="C32" s="13">
        <f>IF(tblTally!C30="","",tblTally!C30)</f>
        <v>1431.15</v>
      </c>
      <c r="D32" s="18">
        <f t="shared" si="4"/>
        <v>0.40994829635782931</v>
      </c>
      <c r="E32" s="13">
        <f>IF(tblTally!J30=0,"",tblTally!J30)</f>
        <v>3</v>
      </c>
      <c r="F32" s="13">
        <f>IF(E32="","",E32+tblTally!AS30+tblTally!BB30)</f>
        <v>3</v>
      </c>
      <c r="G32" s="13" t="str">
        <f>IF(tblTally!T30+tblTally!U30=0,"",tblTally!T30+tblTally!U30)</f>
        <v/>
      </c>
      <c r="H32" s="13" t="str">
        <f>IF(tblTally!V30+tblTally!W30=0,"",tblTally!V30+tblTally!W30)</f>
        <v/>
      </c>
      <c r="I32" s="13" t="str">
        <f>IF(tblTally!X30+tblTally!Y30=0,"",tblTally!X30+tblTally!Y30)</f>
        <v/>
      </c>
      <c r="J32" s="13" t="str">
        <f>IF(tblTally!Z30+tblTally!AA30=0,"",tblTally!Z30+tblTally!AA30)</f>
        <v/>
      </c>
      <c r="K32" s="13" t="str">
        <f>IF(tblTally!AB30+tblTally!AC30=0,"",tblTally!AB30+tblTally!AC30)</f>
        <v/>
      </c>
      <c r="L32">
        <f>tblTally!K30</f>
        <v>4</v>
      </c>
      <c r="M32" s="18">
        <f>IF(tblTally!E30="","",tblTally!E30/100)</f>
        <v>0.33</v>
      </c>
      <c r="N32" s="18">
        <f t="shared" si="5"/>
        <v>0.33</v>
      </c>
      <c r="O32" s="18">
        <f>ModelParameters!Intercept+ModelParameters!CH1offset+((B32-ModelParameters!MeanFlow)/ModelParameters!SDFlow)*ModelParameters!FlowSlope+((D32-ModelParameters!MeanDiversion)/ModelParameters!SDDiversion)*ModelParameters!DiversionSlope</f>
        <v>0.2573077255725772</v>
      </c>
      <c r="P32" s="18">
        <f t="shared" si="6"/>
        <v>0.56397435632619652</v>
      </c>
      <c r="Q32" s="21">
        <f t="shared" si="7"/>
        <v>0.79941088588846032</v>
      </c>
      <c r="R32" s="13">
        <f t="shared" si="8"/>
        <v>20</v>
      </c>
      <c r="S32" s="13">
        <f>ROUND(_xlfn.XLOOKUP('Yearling Chinook'!$A32,HatSpCkByRW!$A$3:$A$150,HatSpCkByRW!B$3:B$150,0)/$Q32/$P32/tblCleElumTreatments!A$25,0)</f>
        <v>0</v>
      </c>
      <c r="T32" s="13">
        <f>ROUND(_xlfn.XLOOKUP('Yearling Chinook'!$A32,HatSpCkByRW!$A$3:$A$150,HatSpCkByRW!C$3:C$150,0)/$Q32/$P32/tblCleElumTreatments!B$25,0)</f>
        <v>0</v>
      </c>
      <c r="U32" s="13">
        <f>ROUND(_xlfn.XLOOKUP('Yearling Chinook'!$A32,HatSpCkByRW!$A$3:$A$150,HatSpCkByRW!D$3:D$150,0)/$Q32/$P32/tblCleElumTreatments!C$25,0)</f>
        <v>0</v>
      </c>
      <c r="V32" s="13">
        <f>ROUND(_xlfn.XLOOKUP('Yearling Chinook'!$A32,HatSpCkByRW!$A$3:$A$150,HatSpCkByRW!E$3:E$150,0)/$Q32/$P32/tblCleElumTreatments!D$25,0)</f>
        <v>0</v>
      </c>
      <c r="W32" s="13">
        <f>ROUND(_xlfn.XLOOKUP('Yearling Chinook'!$A32,HatSpCkByRW!$A$3:$A$150,HatSpCkByRW!F$3:F$150,0)/$Q32/$P32/tblCleElumTreatments!E$25,0)</f>
        <v>0</v>
      </c>
      <c r="X32" s="13">
        <f>ROUND(_xlfn.XLOOKUP('Yearling Chinook'!$A32,HatSpCkByRW!$A$3:$A$150,HatSpCkByRW!G$3:G$150,0)/$Q32/$P32/tblCleElumTreatments!F$25,0)</f>
        <v>0</v>
      </c>
      <c r="Y32" s="13">
        <f>ROUND(_xlfn.XLOOKUP('Yearling Chinook'!$A32,HatSpCkByRW!$A$3:$A$150,HatSpCkByRW!H$3:H$150,0)/$Q32/$P32/tblCleElumTreatments!G$25,0)</f>
        <v>0</v>
      </c>
      <c r="Z32" s="13">
        <f>ROUND(_xlfn.XLOOKUP('Yearling Chinook'!$A32,HatSpCkByRW!$A$3:$A$150,HatSpCkByRW!I$3:I$150,0)/$Q32/$P32/tblCleElumTreatments!H$25,0)</f>
        <v>0</v>
      </c>
      <c r="AA32" s="13">
        <f>ROUND(_xlfn.XLOOKUP('Yearling Chinook'!$A32,HatSpCkByRW!$A$3:$A$150,HatSpCkByRW!J$3:J$150,0)/$Q32/$P32/tblCleElumTreatments!I$25,0)</f>
        <v>0</v>
      </c>
      <c r="AB32" s="13"/>
      <c r="AC32" s="13"/>
      <c r="AD32" s="13"/>
      <c r="AE32" s="13"/>
      <c r="AF32" s="13"/>
      <c r="AG32" s="13"/>
      <c r="AH32" s="13"/>
      <c r="AI32" s="13"/>
      <c r="AK32" s="2" t="str">
        <f t="shared" si="9"/>
        <v/>
      </c>
      <c r="AL32" s="2" t="str">
        <f t="shared" si="10"/>
        <v/>
      </c>
      <c r="AM32" s="13">
        <f t="shared" si="11"/>
        <v>27</v>
      </c>
    </row>
    <row r="33" spans="1:39" x14ac:dyDescent="0.45">
      <c r="A33" s="17">
        <f>IF(tblTally!B31="","",tblTally!B31)</f>
        <v>46083</v>
      </c>
      <c r="B33" s="13">
        <f>IF(tblTally!B31="","",tblTally!C31+tblTally!D31)</f>
        <v>3494.4399999999996</v>
      </c>
      <c r="C33" s="13">
        <f>IF(tblTally!C31="","",tblTally!C31)</f>
        <v>1432.84</v>
      </c>
      <c r="D33" s="18">
        <f t="shared" si="4"/>
        <v>0.41003422579869736</v>
      </c>
      <c r="E33" s="13">
        <f>IF(tblTally!J31=0,"",tblTally!J31)</f>
        <v>10</v>
      </c>
      <c r="F33" s="13">
        <f>IF(E33="","",E33+tblTally!AS31+tblTally!BB31)</f>
        <v>10</v>
      </c>
      <c r="G33" s="13" t="str">
        <f>IF(tblTally!T31+tblTally!U31=0,"",tblTally!T31+tblTally!U31)</f>
        <v/>
      </c>
      <c r="H33" s="13" t="str">
        <f>IF(tblTally!V31+tblTally!W31=0,"",tblTally!V31+tblTally!W31)</f>
        <v/>
      </c>
      <c r="I33" s="13" t="str">
        <f>IF(tblTally!X31+tblTally!Y31=0,"",tblTally!X31+tblTally!Y31)</f>
        <v/>
      </c>
      <c r="J33" s="13" t="str">
        <f>IF(tblTally!Z31+tblTally!AA31=0,"",tblTally!Z31+tblTally!AA31)</f>
        <v/>
      </c>
      <c r="K33" s="13" t="str">
        <f>IF(tblTally!AB31+tblTally!AC31=0,"",tblTally!AB31+tblTally!AC31)</f>
        <v/>
      </c>
      <c r="L33">
        <f>tblTally!K31</f>
        <v>0</v>
      </c>
      <c r="M33" s="18">
        <f>IF(tblTally!E31="","",tblTally!E31/100)</f>
        <v>0.33</v>
      </c>
      <c r="N33" s="18">
        <f t="shared" si="5"/>
        <v>0.33</v>
      </c>
      <c r="O33" s="18">
        <f>ModelParameters!Intercept+ModelParameters!CH1offset+((B33-ModelParameters!MeanFlow)/ModelParameters!SDFlow)*ModelParameters!FlowSlope+((D33-ModelParameters!MeanDiversion)/ModelParameters!SDDiversion)*ModelParameters!DiversionSlope</f>
        <v>0.25717411300937254</v>
      </c>
      <c r="P33" s="18">
        <f t="shared" si="6"/>
        <v>0.56394149974317165</v>
      </c>
      <c r="Q33" s="21">
        <f t="shared" si="7"/>
        <v>0.79885080133475594</v>
      </c>
      <c r="R33" s="13">
        <f t="shared" si="8"/>
        <v>67</v>
      </c>
      <c r="S33" s="13">
        <f>ROUND(_xlfn.XLOOKUP('Yearling Chinook'!$A33,HatSpCkByRW!$A$3:$A$150,HatSpCkByRW!B$3:B$150,0)/$Q33/$P33/tblCleElumTreatments!A$25,0)</f>
        <v>0</v>
      </c>
      <c r="T33" s="13">
        <f>ROUND(_xlfn.XLOOKUP('Yearling Chinook'!$A33,HatSpCkByRW!$A$3:$A$150,HatSpCkByRW!C$3:C$150,0)/$Q33/$P33/tblCleElumTreatments!B$25,0)</f>
        <v>0</v>
      </c>
      <c r="U33" s="13">
        <f>ROUND(_xlfn.XLOOKUP('Yearling Chinook'!$A33,HatSpCkByRW!$A$3:$A$150,HatSpCkByRW!D$3:D$150,0)/$Q33/$P33/tblCleElumTreatments!C$25,0)</f>
        <v>0</v>
      </c>
      <c r="V33" s="13">
        <f>ROUND(_xlfn.XLOOKUP('Yearling Chinook'!$A33,HatSpCkByRW!$A$3:$A$150,HatSpCkByRW!E$3:E$150,0)/$Q33/$P33/tblCleElumTreatments!D$25,0)</f>
        <v>0</v>
      </c>
      <c r="W33" s="13">
        <f>ROUND(_xlfn.XLOOKUP('Yearling Chinook'!$A33,HatSpCkByRW!$A$3:$A$150,HatSpCkByRW!F$3:F$150,0)/$Q33/$P33/tblCleElumTreatments!E$25,0)</f>
        <v>0</v>
      </c>
      <c r="X33" s="13">
        <f>ROUND(_xlfn.XLOOKUP('Yearling Chinook'!$A33,HatSpCkByRW!$A$3:$A$150,HatSpCkByRW!G$3:G$150,0)/$Q33/$P33/tblCleElumTreatments!F$25,0)</f>
        <v>0</v>
      </c>
      <c r="Y33" s="13">
        <f>ROUND(_xlfn.XLOOKUP('Yearling Chinook'!$A33,HatSpCkByRW!$A$3:$A$150,HatSpCkByRW!H$3:H$150,0)/$Q33/$P33/tblCleElumTreatments!G$25,0)</f>
        <v>0</v>
      </c>
      <c r="Z33" s="13">
        <f>ROUND(_xlfn.XLOOKUP('Yearling Chinook'!$A33,HatSpCkByRW!$A$3:$A$150,HatSpCkByRW!I$3:I$150,0)/$Q33/$P33/tblCleElumTreatments!H$25,0)</f>
        <v>0</v>
      </c>
      <c r="AA33" s="13">
        <f>ROUND(_xlfn.XLOOKUP('Yearling Chinook'!$A33,HatSpCkByRW!$A$3:$A$150,HatSpCkByRW!J$3:J$150,0)/$Q33/$P33/tblCleElumTreatments!I$25,0)</f>
        <v>0</v>
      </c>
      <c r="AB33" s="13"/>
      <c r="AC33" s="13"/>
      <c r="AD33" s="13"/>
      <c r="AE33" s="13"/>
      <c r="AF33" s="13"/>
      <c r="AG33" s="13"/>
      <c r="AH33" s="13"/>
      <c r="AI33" s="13"/>
      <c r="AK33" s="2" t="str">
        <f t="shared" si="9"/>
        <v/>
      </c>
      <c r="AL33" s="2" t="str">
        <f t="shared" si="10"/>
        <v/>
      </c>
      <c r="AM33" s="13" t="str">
        <f t="shared" si="11"/>
        <v/>
      </c>
    </row>
    <row r="34" spans="1:39" x14ac:dyDescent="0.45">
      <c r="A34" s="17">
        <f>IF(tblTally!B32="","",tblTally!B32)</f>
        <v>46084</v>
      </c>
      <c r="B34" s="13">
        <f>IF(tblTally!B32="","",tblTally!C32+tblTally!D32)</f>
        <v>3441.93</v>
      </c>
      <c r="C34" s="13">
        <f>IF(tblTally!C32="","",tblTally!C32)</f>
        <v>1426.31</v>
      </c>
      <c r="D34" s="18">
        <f t="shared" si="4"/>
        <v>0.41439250652976672</v>
      </c>
      <c r="E34" s="13">
        <f>IF(tblTally!J32=0,"",tblTally!J32)</f>
        <v>19</v>
      </c>
      <c r="F34" s="13">
        <f>IF(E34="","",E34+tblTally!AS32+tblTally!BB32)</f>
        <v>19</v>
      </c>
      <c r="G34" s="13" t="str">
        <f>IF(tblTally!T32+tblTally!U32=0,"",tblTally!T32+tblTally!U32)</f>
        <v/>
      </c>
      <c r="H34" s="13" t="str">
        <f>IF(tblTally!V32+tblTally!W32=0,"",tblTally!V32+tblTally!W32)</f>
        <v/>
      </c>
      <c r="I34" s="13" t="str">
        <f>IF(tblTally!X32+tblTally!Y32=0,"",tblTally!X32+tblTally!Y32)</f>
        <v/>
      </c>
      <c r="J34" s="13" t="str">
        <f>IF(tblTally!Z32+tblTally!AA32=0,"",tblTally!Z32+tblTally!AA32)</f>
        <v/>
      </c>
      <c r="K34" s="13" t="str">
        <f>IF(tblTally!AB32+tblTally!AC32=0,"",tblTally!AB32+tblTally!AC32)</f>
        <v/>
      </c>
      <c r="L34">
        <f>tblTally!K32</f>
        <v>5</v>
      </c>
      <c r="M34" s="18">
        <f>IF(tblTally!E32="","",tblTally!E32/100)</f>
        <v>0.33</v>
      </c>
      <c r="N34" s="18">
        <f t="shared" si="5"/>
        <v>0.33</v>
      </c>
      <c r="O34" s="18">
        <f>ModelParameters!Intercept+ModelParameters!CH1offset+((B34-ModelParameters!MeanFlow)/ModelParameters!SDFlow)*ModelParameters!FlowSlope+((D34-ModelParameters!MeanDiversion)/ModelParameters!SDDiversion)*ModelParameters!DiversionSlope</f>
        <v>0.30498429810217559</v>
      </c>
      <c r="P34" s="18">
        <f t="shared" si="6"/>
        <v>0.57566051545837771</v>
      </c>
      <c r="Q34" s="21">
        <f t="shared" si="7"/>
        <v>0.79791823646537596</v>
      </c>
      <c r="R34" s="13">
        <f t="shared" si="8"/>
        <v>125</v>
      </c>
      <c r="S34" s="13">
        <f>ROUND(_xlfn.XLOOKUP('Yearling Chinook'!$A34,HatSpCkByRW!$A$3:$A$150,HatSpCkByRW!B$3:B$150,0)/$Q34/$P34/tblCleElumTreatments!A$25,0)</f>
        <v>0</v>
      </c>
      <c r="T34" s="13">
        <f>ROUND(_xlfn.XLOOKUP('Yearling Chinook'!$A34,HatSpCkByRW!$A$3:$A$150,HatSpCkByRW!C$3:C$150,0)/$Q34/$P34/tblCleElumTreatments!B$25,0)</f>
        <v>0</v>
      </c>
      <c r="U34" s="13">
        <f>ROUND(_xlfn.XLOOKUP('Yearling Chinook'!$A34,HatSpCkByRW!$A$3:$A$150,HatSpCkByRW!D$3:D$150,0)/$Q34/$P34/tblCleElumTreatments!C$25,0)</f>
        <v>0</v>
      </c>
      <c r="V34" s="13">
        <f>ROUND(_xlfn.XLOOKUP('Yearling Chinook'!$A34,HatSpCkByRW!$A$3:$A$150,HatSpCkByRW!E$3:E$150,0)/$Q34/$P34/tblCleElumTreatments!D$25,0)</f>
        <v>0</v>
      </c>
      <c r="W34" s="13">
        <f>ROUND(_xlfn.XLOOKUP('Yearling Chinook'!$A34,HatSpCkByRW!$A$3:$A$150,HatSpCkByRW!F$3:F$150,0)/$Q34/$P34/tblCleElumTreatments!E$25,0)</f>
        <v>0</v>
      </c>
      <c r="X34" s="13">
        <f>ROUND(_xlfn.XLOOKUP('Yearling Chinook'!$A34,HatSpCkByRW!$A$3:$A$150,HatSpCkByRW!G$3:G$150,0)/$Q34/$P34/tblCleElumTreatments!F$25,0)</f>
        <v>0</v>
      </c>
      <c r="Y34" s="13">
        <f>ROUND(_xlfn.XLOOKUP('Yearling Chinook'!$A34,HatSpCkByRW!$A$3:$A$150,HatSpCkByRW!H$3:H$150,0)/$Q34/$P34/tblCleElumTreatments!G$25,0)</f>
        <v>0</v>
      </c>
      <c r="Z34" s="13">
        <f>ROUND(_xlfn.XLOOKUP('Yearling Chinook'!$A34,HatSpCkByRW!$A$3:$A$150,HatSpCkByRW!I$3:I$150,0)/$Q34/$P34/tblCleElumTreatments!H$25,0)</f>
        <v>0</v>
      </c>
      <c r="AA34" s="13">
        <f>ROUND(_xlfn.XLOOKUP('Yearling Chinook'!$A34,HatSpCkByRW!$A$3:$A$150,HatSpCkByRW!J$3:J$150,0)/$Q34/$P34/tblCleElumTreatments!I$25,0)</f>
        <v>0</v>
      </c>
      <c r="AB34" s="13"/>
      <c r="AC34" s="13"/>
      <c r="AD34" s="13"/>
      <c r="AE34" s="13"/>
      <c r="AF34" s="13"/>
      <c r="AG34" s="13"/>
      <c r="AH34" s="13"/>
      <c r="AI34" s="13"/>
      <c r="AK34" s="2" t="str">
        <f t="shared" si="9"/>
        <v/>
      </c>
      <c r="AL34" s="2" t="str">
        <f t="shared" si="10"/>
        <v/>
      </c>
      <c r="AM34" s="13">
        <f t="shared" si="11"/>
        <v>33</v>
      </c>
    </row>
    <row r="35" spans="1:39" x14ac:dyDescent="0.45">
      <c r="A35" s="17">
        <f>IF(tblTally!B33="","",tblTally!B33)</f>
        <v>46085</v>
      </c>
      <c r="B35" s="13">
        <f>IF(tblTally!B33="","",tblTally!C33+tblTally!D33)</f>
        <v>3343.8599999999997</v>
      </c>
      <c r="C35" s="13">
        <f>IF(tblTally!C33="","",tblTally!C33)</f>
        <v>1436.07</v>
      </c>
      <c r="D35" s="18">
        <f t="shared" si="4"/>
        <v>0.42946475031849424</v>
      </c>
      <c r="E35" s="13">
        <f>IF(tblTally!J33=0,"",tblTally!J33)</f>
        <v>38</v>
      </c>
      <c r="F35" s="13">
        <f>IF(E35="","",E35+tblTally!AS33+tblTally!BB33)</f>
        <v>38</v>
      </c>
      <c r="G35" s="13" t="str">
        <f>IF(tblTally!T33+tblTally!U33=0,"",tblTally!T33+tblTally!U33)</f>
        <v/>
      </c>
      <c r="H35" s="13" t="str">
        <f>IF(tblTally!V33+tblTally!W33=0,"",tblTally!V33+tblTally!W33)</f>
        <v/>
      </c>
      <c r="I35" s="13" t="str">
        <f>IF(tblTally!X33+tblTally!Y33=0,"",tblTally!X33+tblTally!Y33)</f>
        <v/>
      </c>
      <c r="J35" s="13" t="str">
        <f>IF(tblTally!Z33+tblTally!AA33=0,"",tblTally!Z33+tblTally!AA33)</f>
        <v/>
      </c>
      <c r="K35" s="13" t="str">
        <f>IF(tblTally!AB33+tblTally!AC33=0,"",tblTally!AB33+tblTally!AC33)</f>
        <v/>
      </c>
      <c r="L35">
        <f>tblTally!K33</f>
        <v>10</v>
      </c>
      <c r="M35" s="18">
        <f>IF(tblTally!E33="","",tblTally!E33/100)</f>
        <v>0.33</v>
      </c>
      <c r="N35" s="18">
        <f t="shared" si="5"/>
        <v>0.33</v>
      </c>
      <c r="O35" s="18">
        <f>ModelParameters!Intercept+ModelParameters!CH1offset+((B35-ModelParameters!MeanFlow)/ModelParameters!SDFlow)*ModelParameters!FlowSlope+((D35-ModelParameters!MeanDiversion)/ModelParameters!SDDiversion)*ModelParameters!DiversionSlope</f>
        <v>0.45001251580045842</v>
      </c>
      <c r="P35" s="18">
        <f t="shared" si="6"/>
        <v>0.61064220968880067</v>
      </c>
      <c r="Q35" s="21">
        <f t="shared" si="7"/>
        <v>0.79771070118031717</v>
      </c>
      <c r="R35" s="13">
        <f t="shared" si="8"/>
        <v>236</v>
      </c>
      <c r="S35" s="13">
        <f>ROUND(_xlfn.XLOOKUP('Yearling Chinook'!$A35,HatSpCkByRW!$A$3:$A$150,HatSpCkByRW!B$3:B$150,0)/$Q35/$P35/tblCleElumTreatments!A$25,0)</f>
        <v>0</v>
      </c>
      <c r="T35" s="13">
        <f>ROUND(_xlfn.XLOOKUP('Yearling Chinook'!$A35,HatSpCkByRW!$A$3:$A$150,HatSpCkByRW!C$3:C$150,0)/$Q35/$P35/tblCleElumTreatments!B$25,0)</f>
        <v>0</v>
      </c>
      <c r="U35" s="13">
        <f>ROUND(_xlfn.XLOOKUP('Yearling Chinook'!$A35,HatSpCkByRW!$A$3:$A$150,HatSpCkByRW!D$3:D$150,0)/$Q35/$P35/tblCleElumTreatments!C$25,0)</f>
        <v>0</v>
      </c>
      <c r="V35" s="13">
        <f>ROUND(_xlfn.XLOOKUP('Yearling Chinook'!$A35,HatSpCkByRW!$A$3:$A$150,HatSpCkByRW!E$3:E$150,0)/$Q35/$P35/tblCleElumTreatments!D$25,0)</f>
        <v>0</v>
      </c>
      <c r="W35" s="13">
        <f>ROUND(_xlfn.XLOOKUP('Yearling Chinook'!$A35,HatSpCkByRW!$A$3:$A$150,HatSpCkByRW!F$3:F$150,0)/$Q35/$P35/tblCleElumTreatments!E$25,0)</f>
        <v>0</v>
      </c>
      <c r="X35" s="13">
        <f>ROUND(_xlfn.XLOOKUP('Yearling Chinook'!$A35,HatSpCkByRW!$A$3:$A$150,HatSpCkByRW!G$3:G$150,0)/$Q35/$P35/tblCleElumTreatments!F$25,0)</f>
        <v>0</v>
      </c>
      <c r="Y35" s="13">
        <f>ROUND(_xlfn.XLOOKUP('Yearling Chinook'!$A35,HatSpCkByRW!$A$3:$A$150,HatSpCkByRW!H$3:H$150,0)/$Q35/$P35/tblCleElumTreatments!G$25,0)</f>
        <v>0</v>
      </c>
      <c r="Z35" s="13">
        <f>ROUND(_xlfn.XLOOKUP('Yearling Chinook'!$A35,HatSpCkByRW!$A$3:$A$150,HatSpCkByRW!I$3:I$150,0)/$Q35/$P35/tblCleElumTreatments!H$25,0)</f>
        <v>0</v>
      </c>
      <c r="AA35" s="13">
        <f>ROUND(_xlfn.XLOOKUP('Yearling Chinook'!$A35,HatSpCkByRW!$A$3:$A$150,HatSpCkByRW!J$3:J$150,0)/$Q35/$P35/tblCleElumTreatments!I$25,0)</f>
        <v>0</v>
      </c>
      <c r="AB35" s="13"/>
      <c r="AC35" s="13"/>
      <c r="AD35" s="13"/>
      <c r="AE35" s="13"/>
      <c r="AF35" s="13"/>
      <c r="AG35" s="13"/>
      <c r="AH35" s="13"/>
      <c r="AI35" s="13"/>
      <c r="AK35" s="2" t="str">
        <f t="shared" si="9"/>
        <v/>
      </c>
      <c r="AL35" s="2" t="str">
        <f t="shared" si="10"/>
        <v/>
      </c>
      <c r="AM35" s="13">
        <f t="shared" si="11"/>
        <v>62</v>
      </c>
    </row>
    <row r="36" spans="1:39" x14ac:dyDescent="0.45">
      <c r="A36" s="17">
        <f>IF(tblTally!B34="","",tblTally!B34)</f>
        <v>46086</v>
      </c>
      <c r="B36" s="13">
        <f>IF(tblTally!B34="","",tblTally!C34+tblTally!D34)</f>
        <v>3377.75</v>
      </c>
      <c r="C36" s="13">
        <f>IF(tblTally!C34="","",tblTally!C34)</f>
        <v>1444.57</v>
      </c>
      <c r="D36" s="18">
        <f t="shared" si="4"/>
        <v>0.42767226704166972</v>
      </c>
      <c r="E36" s="13">
        <f>IF(tblTally!J34=0,"",tblTally!J34)</f>
        <v>4</v>
      </c>
      <c r="F36" s="13">
        <f>IF(E36="","",E36+tblTally!AS34+tblTally!BB34)</f>
        <v>4</v>
      </c>
      <c r="G36" s="13" t="str">
        <f>IF(tblTally!T34+tblTally!U34=0,"",tblTally!T34+tblTally!U34)</f>
        <v/>
      </c>
      <c r="H36" s="13" t="str">
        <f>IF(tblTally!V34+tblTally!W34=0,"",tblTally!V34+tblTally!W34)</f>
        <v/>
      </c>
      <c r="I36" s="13" t="str">
        <f>IF(tblTally!X34+tblTally!Y34=0,"",tblTally!X34+tblTally!Y34)</f>
        <v/>
      </c>
      <c r="J36" s="13" t="str">
        <f>IF(tblTally!Z34+tblTally!AA34=0,"",tblTally!Z34+tblTally!AA34)</f>
        <v/>
      </c>
      <c r="K36" s="13" t="str">
        <f>IF(tblTally!AB34+tblTally!AC34=0,"",tblTally!AB34+tblTally!AC34)</f>
        <v/>
      </c>
      <c r="L36">
        <f>tblTally!K34</f>
        <v>0</v>
      </c>
      <c r="M36" s="18">
        <f>IF(tblTally!E34="","",tblTally!E34/100)</f>
        <v>0.33</v>
      </c>
      <c r="N36" s="18">
        <f t="shared" si="5"/>
        <v>0.33</v>
      </c>
      <c r="O36" s="18">
        <f>ModelParameters!Intercept+ModelParameters!CH1offset+((B36-ModelParameters!MeanFlow)/ModelParameters!SDFlow)*ModelParameters!FlowSlope+((D36-ModelParameters!MeanDiversion)/ModelParameters!SDDiversion)*ModelParameters!DiversionSlope</f>
        <v>0.42735918274625673</v>
      </c>
      <c r="P36" s="18">
        <f t="shared" si="6"/>
        <v>0.60524288966124218</v>
      </c>
      <c r="Q36" s="21">
        <f t="shared" si="7"/>
        <v>0.79744566944394701</v>
      </c>
      <c r="R36" s="13">
        <f t="shared" si="8"/>
        <v>25</v>
      </c>
      <c r="S36" s="13">
        <f>ROUND(_xlfn.XLOOKUP('Yearling Chinook'!$A36,HatSpCkByRW!$A$3:$A$150,HatSpCkByRW!B$3:B$150,0)/$Q36/$P36/tblCleElumTreatments!A$25,0)</f>
        <v>0</v>
      </c>
      <c r="T36" s="13">
        <f>ROUND(_xlfn.XLOOKUP('Yearling Chinook'!$A36,HatSpCkByRW!$A$3:$A$150,HatSpCkByRW!C$3:C$150,0)/$Q36/$P36/tblCleElumTreatments!B$25,0)</f>
        <v>0</v>
      </c>
      <c r="U36" s="13">
        <f>ROUND(_xlfn.XLOOKUP('Yearling Chinook'!$A36,HatSpCkByRW!$A$3:$A$150,HatSpCkByRW!D$3:D$150,0)/$Q36/$P36/tblCleElumTreatments!C$25,0)</f>
        <v>0</v>
      </c>
      <c r="V36" s="13">
        <f>ROUND(_xlfn.XLOOKUP('Yearling Chinook'!$A36,HatSpCkByRW!$A$3:$A$150,HatSpCkByRW!E$3:E$150,0)/$Q36/$P36/tblCleElumTreatments!D$25,0)</f>
        <v>0</v>
      </c>
      <c r="W36" s="13">
        <f>ROUND(_xlfn.XLOOKUP('Yearling Chinook'!$A36,HatSpCkByRW!$A$3:$A$150,HatSpCkByRW!F$3:F$150,0)/$Q36/$P36/tblCleElumTreatments!E$25,0)</f>
        <v>0</v>
      </c>
      <c r="X36" s="13">
        <f>ROUND(_xlfn.XLOOKUP('Yearling Chinook'!$A36,HatSpCkByRW!$A$3:$A$150,HatSpCkByRW!G$3:G$150,0)/$Q36/$P36/tblCleElumTreatments!F$25,0)</f>
        <v>0</v>
      </c>
      <c r="Y36" s="13">
        <f>ROUND(_xlfn.XLOOKUP('Yearling Chinook'!$A36,HatSpCkByRW!$A$3:$A$150,HatSpCkByRW!H$3:H$150,0)/$Q36/$P36/tblCleElumTreatments!G$25,0)</f>
        <v>0</v>
      </c>
      <c r="Z36" s="13">
        <f>ROUND(_xlfn.XLOOKUP('Yearling Chinook'!$A36,HatSpCkByRW!$A$3:$A$150,HatSpCkByRW!I$3:I$150,0)/$Q36/$P36/tblCleElumTreatments!H$25,0)</f>
        <v>0</v>
      </c>
      <c r="AA36" s="13">
        <f>ROUND(_xlfn.XLOOKUP('Yearling Chinook'!$A36,HatSpCkByRW!$A$3:$A$150,HatSpCkByRW!J$3:J$150,0)/$Q36/$P36/tblCleElumTreatments!I$25,0)</f>
        <v>0</v>
      </c>
      <c r="AB36" s="13"/>
      <c r="AC36" s="13"/>
      <c r="AD36" s="13"/>
      <c r="AE36" s="13"/>
      <c r="AF36" s="13"/>
      <c r="AG36" s="13"/>
      <c r="AH36" s="13"/>
      <c r="AI36" s="13"/>
      <c r="AK36" s="2" t="str">
        <f t="shared" si="9"/>
        <v/>
      </c>
      <c r="AL36" s="2" t="str">
        <f t="shared" si="10"/>
        <v/>
      </c>
      <c r="AM36" s="13" t="str">
        <f t="shared" si="11"/>
        <v/>
      </c>
    </row>
    <row r="37" spans="1:39" x14ac:dyDescent="0.45">
      <c r="A37" s="17">
        <f>IF(tblTally!B35="","",tblTally!B35)</f>
        <v>46087</v>
      </c>
      <c r="B37" s="13">
        <f>IF(tblTally!B35="","",tblTally!C35+tblTally!D35)</f>
        <v>3413.29</v>
      </c>
      <c r="C37" s="13">
        <f>IF(tblTally!C35="","",tblTally!C35)</f>
        <v>1438.69</v>
      </c>
      <c r="D37" s="18">
        <f t="shared" si="4"/>
        <v>0.42149656196807189</v>
      </c>
      <c r="E37" s="13">
        <f>IF(tblTally!J35=0,"",tblTally!J35)</f>
        <v>10</v>
      </c>
      <c r="F37" s="13">
        <f>IF(E37="","",E37+tblTally!AS35+tblTally!BB35)</f>
        <v>10</v>
      </c>
      <c r="G37" s="13">
        <f>IF(tblTally!T35+tblTally!U35=0,"",tblTally!T35+tblTally!U35)</f>
        <v>1</v>
      </c>
      <c r="H37" s="13" t="str">
        <f>IF(tblTally!V35+tblTally!W35=0,"",tblTally!V35+tblTally!W35)</f>
        <v/>
      </c>
      <c r="I37" s="13" t="str">
        <f>IF(tblTally!X35+tblTally!Y35=0,"",tblTally!X35+tblTally!Y35)</f>
        <v/>
      </c>
      <c r="J37" s="13" t="str">
        <f>IF(tblTally!Z35+tblTally!AA35=0,"",tblTally!Z35+tblTally!AA35)</f>
        <v/>
      </c>
      <c r="K37" s="13">
        <f>IF(tblTally!AB35+tblTally!AC35=0,"",tblTally!AB35+tblTally!AC35)</f>
        <v>1</v>
      </c>
      <c r="L37">
        <f>tblTally!K35</f>
        <v>0</v>
      </c>
      <c r="M37" s="18">
        <f>IF(tblTally!E35="","",tblTally!E35/100)</f>
        <v>0.33</v>
      </c>
      <c r="N37" s="18">
        <f t="shared" si="5"/>
        <v>0.33</v>
      </c>
      <c r="O37" s="18">
        <f>ModelParameters!Intercept+ModelParameters!CH1offset+((B37-ModelParameters!MeanFlow)/ModelParameters!SDFlow)*ModelParameters!FlowSlope+((D37-ModelParameters!MeanDiversion)/ModelParameters!SDDiversion)*ModelParameters!DiversionSlope</f>
        <v>0.36906453817718282</v>
      </c>
      <c r="P37" s="18">
        <f t="shared" si="6"/>
        <v>0.5912329185520534</v>
      </c>
      <c r="Q37" s="21">
        <f t="shared" si="7"/>
        <v>0.79652473479099639</v>
      </c>
      <c r="R37" s="13">
        <f t="shared" si="8"/>
        <v>64</v>
      </c>
      <c r="S37" s="13">
        <f>ROUND(_xlfn.XLOOKUP('Yearling Chinook'!$A37,HatSpCkByRW!$A$3:$A$150,HatSpCkByRW!B$3:B$150,0)/$Q37/$P37/tblCleElumTreatments!A$25,0)</f>
        <v>0</v>
      </c>
      <c r="T37" s="13">
        <f>ROUND(_xlfn.XLOOKUP('Yearling Chinook'!$A37,HatSpCkByRW!$A$3:$A$150,HatSpCkByRW!C$3:C$150,0)/$Q37/$P37/tblCleElumTreatments!B$25,0)</f>
        <v>0</v>
      </c>
      <c r="U37" s="13">
        <f>ROUND(_xlfn.XLOOKUP('Yearling Chinook'!$A37,HatSpCkByRW!$A$3:$A$150,HatSpCkByRW!D$3:D$150,0)/$Q37/$P37/tblCleElumTreatments!C$25,0)</f>
        <v>0</v>
      </c>
      <c r="V37" s="13">
        <f>ROUND(_xlfn.XLOOKUP('Yearling Chinook'!$A37,HatSpCkByRW!$A$3:$A$150,HatSpCkByRW!E$3:E$150,0)/$Q37/$P37/tblCleElumTreatments!D$25,0)</f>
        <v>0</v>
      </c>
      <c r="W37" s="13">
        <f>ROUND(_xlfn.XLOOKUP('Yearling Chinook'!$A37,HatSpCkByRW!$A$3:$A$150,HatSpCkByRW!F$3:F$150,0)/$Q37/$P37/tblCleElumTreatments!E$25,0)</f>
        <v>0</v>
      </c>
      <c r="X37" s="13">
        <f>ROUND(_xlfn.XLOOKUP('Yearling Chinook'!$A37,HatSpCkByRW!$A$3:$A$150,HatSpCkByRW!G$3:G$150,0)/$Q37/$P37/tblCleElumTreatments!F$25,0)</f>
        <v>0</v>
      </c>
      <c r="Y37" s="13">
        <f>ROUND(_xlfn.XLOOKUP('Yearling Chinook'!$A37,HatSpCkByRW!$A$3:$A$150,HatSpCkByRW!H$3:H$150,0)/$Q37/$P37/tblCleElumTreatments!G$25,0)</f>
        <v>0</v>
      </c>
      <c r="Z37" s="13">
        <f>ROUND(_xlfn.XLOOKUP('Yearling Chinook'!$A37,HatSpCkByRW!$A$3:$A$150,HatSpCkByRW!I$3:I$150,0)/$Q37/$P37/tblCleElumTreatments!H$25,0)</f>
        <v>0</v>
      </c>
      <c r="AA37" s="13">
        <f>ROUND(_xlfn.XLOOKUP('Yearling Chinook'!$A37,HatSpCkByRW!$A$3:$A$150,HatSpCkByRW!J$3:J$150,0)/$Q37/$P37/tblCleElumTreatments!I$25,0)</f>
        <v>0</v>
      </c>
      <c r="AB37" s="13"/>
      <c r="AC37" s="13"/>
      <c r="AD37" s="13"/>
      <c r="AE37" s="13"/>
      <c r="AF37" s="13"/>
      <c r="AG37" s="13"/>
      <c r="AH37" s="13"/>
      <c r="AI37" s="13"/>
      <c r="AK37" s="2">
        <f t="shared" si="9"/>
        <v>6</v>
      </c>
      <c r="AL37" s="2" t="str">
        <f t="shared" si="10"/>
        <v/>
      </c>
      <c r="AM37" s="13">
        <f t="shared" si="11"/>
        <v>13</v>
      </c>
    </row>
    <row r="38" spans="1:39" x14ac:dyDescent="0.45">
      <c r="A38" s="17">
        <f>IF(tblTally!B36="","",tblTally!B36)</f>
        <v>46088</v>
      </c>
      <c r="B38" s="13">
        <f>IF(tblTally!B36="","",tblTally!C36+tblTally!D36)</f>
        <v>3402.19</v>
      </c>
      <c r="C38" s="13">
        <f>IF(tblTally!C36="","",tblTally!C36)</f>
        <v>1430.98</v>
      </c>
      <c r="D38" s="18">
        <f t="shared" si="4"/>
        <v>0.42060555113030135</v>
      </c>
      <c r="E38" s="13">
        <f>IF(tblTally!J36=0,"",tblTally!J36)</f>
        <v>11</v>
      </c>
      <c r="F38" s="13">
        <f>IF(E38="","",E38+tblTally!AS36+tblTally!BB36)</f>
        <v>11</v>
      </c>
      <c r="G38" s="13">
        <f>IF(tblTally!T36+tblTally!U36=0,"",tblTally!T36+tblTally!U36)</f>
        <v>7</v>
      </c>
      <c r="H38" s="13" t="str">
        <f>IF(tblTally!V36+tblTally!W36=0,"",tblTally!V36+tblTally!W36)</f>
        <v/>
      </c>
      <c r="I38" s="13">
        <f>IF(tblTally!X36+tblTally!Y36=0,"",tblTally!X36+tblTally!Y36)</f>
        <v>1</v>
      </c>
      <c r="J38" s="13" t="str">
        <f>IF(tblTally!Z36+tblTally!AA36=0,"",tblTally!Z36+tblTally!AA36)</f>
        <v/>
      </c>
      <c r="K38" s="13" t="str">
        <f>IF(tblTally!AB36+tblTally!AC36=0,"",tblTally!AB36+tblTally!AC36)</f>
        <v/>
      </c>
      <c r="L38">
        <f>tblTally!K36</f>
        <v>0</v>
      </c>
      <c r="M38" s="18">
        <f>IF(tblTally!E36="","",tblTally!E36/100)</f>
        <v>0.33</v>
      </c>
      <c r="N38" s="18">
        <f t="shared" si="5"/>
        <v>0.33</v>
      </c>
      <c r="O38" s="18">
        <f>ModelParameters!Intercept+ModelParameters!CH1offset+((B38-ModelParameters!MeanFlow)/ModelParameters!SDFlow)*ModelParameters!FlowSlope+((D38-ModelParameters!MeanDiversion)/ModelParameters!SDDiversion)*ModelParameters!DiversionSlope</f>
        <v>0.36460060322276322</v>
      </c>
      <c r="P38" s="18">
        <f t="shared" si="6"/>
        <v>0.59015365238503881</v>
      </c>
      <c r="Q38" s="21">
        <f t="shared" si="7"/>
        <v>0.79550753497851567</v>
      </c>
      <c r="R38" s="13">
        <f t="shared" si="8"/>
        <v>71</v>
      </c>
      <c r="S38" s="13">
        <f>ROUND(_xlfn.XLOOKUP('Yearling Chinook'!$A38,HatSpCkByRW!$A$3:$A$150,HatSpCkByRW!B$3:B$150,0)/$Q38/$P38/tblCleElumTreatments!A$25,0)</f>
        <v>0</v>
      </c>
      <c r="T38" s="13">
        <f>ROUND(_xlfn.XLOOKUP('Yearling Chinook'!$A38,HatSpCkByRW!$A$3:$A$150,HatSpCkByRW!C$3:C$150,0)/$Q38/$P38/tblCleElumTreatments!B$25,0)</f>
        <v>0</v>
      </c>
      <c r="U38" s="13">
        <f>ROUND(_xlfn.XLOOKUP('Yearling Chinook'!$A38,HatSpCkByRW!$A$3:$A$150,HatSpCkByRW!D$3:D$150,0)/$Q38/$P38/tblCleElumTreatments!C$25,0)</f>
        <v>0</v>
      </c>
      <c r="V38" s="13">
        <f>ROUND(_xlfn.XLOOKUP('Yearling Chinook'!$A38,HatSpCkByRW!$A$3:$A$150,HatSpCkByRW!E$3:E$150,0)/$Q38/$P38/tblCleElumTreatments!D$25,0)</f>
        <v>0</v>
      </c>
      <c r="W38" s="13">
        <f>ROUND(_xlfn.XLOOKUP('Yearling Chinook'!$A38,HatSpCkByRW!$A$3:$A$150,HatSpCkByRW!F$3:F$150,0)/$Q38/$P38/tblCleElumTreatments!E$25,0)</f>
        <v>0</v>
      </c>
      <c r="X38" s="13">
        <f>ROUND(_xlfn.XLOOKUP('Yearling Chinook'!$A38,HatSpCkByRW!$A$3:$A$150,HatSpCkByRW!G$3:G$150,0)/$Q38/$P38/tblCleElumTreatments!F$25,0)</f>
        <v>0</v>
      </c>
      <c r="Y38" s="13">
        <f>ROUND(_xlfn.XLOOKUP('Yearling Chinook'!$A38,HatSpCkByRW!$A$3:$A$150,HatSpCkByRW!H$3:H$150,0)/$Q38/$P38/tblCleElumTreatments!G$25,0)</f>
        <v>23</v>
      </c>
      <c r="Z38" s="13">
        <f>ROUND(_xlfn.XLOOKUP('Yearling Chinook'!$A38,HatSpCkByRW!$A$3:$A$150,HatSpCkByRW!I$3:I$150,0)/$Q38/$P38/tblCleElumTreatments!H$25,0)</f>
        <v>0</v>
      </c>
      <c r="AA38" s="13">
        <f>ROUND(_xlfn.XLOOKUP('Yearling Chinook'!$A38,HatSpCkByRW!$A$3:$A$150,HatSpCkByRW!J$3:J$150,0)/$Q38/$P38/tblCleElumTreatments!I$25,0)</f>
        <v>0</v>
      </c>
      <c r="AB38" s="13"/>
      <c r="AC38" s="13"/>
      <c r="AD38" s="13"/>
      <c r="AE38" s="13"/>
      <c r="AF38" s="13"/>
      <c r="AG38" s="13"/>
      <c r="AH38" s="13"/>
      <c r="AI38" s="13"/>
      <c r="AK38" s="2">
        <f t="shared" si="9"/>
        <v>45</v>
      </c>
      <c r="AL38" s="2" t="str">
        <f t="shared" si="10"/>
        <v/>
      </c>
      <c r="AM38" s="13">
        <f t="shared" si="11"/>
        <v>52</v>
      </c>
    </row>
    <row r="39" spans="1:39" x14ac:dyDescent="0.45">
      <c r="A39" s="17">
        <f>IF(tblTally!B37="","",tblTally!B37)</f>
        <v>46089</v>
      </c>
      <c r="B39" s="13">
        <f>IF(tblTally!B37="","",tblTally!C37+tblTally!D37)</f>
        <v>3382.0299999999997</v>
      </c>
      <c r="C39" s="13">
        <f>IF(tblTally!C37="","",tblTally!C37)</f>
        <v>1438.04</v>
      </c>
      <c r="D39" s="18">
        <f t="shared" si="4"/>
        <v>0.42520024955426183</v>
      </c>
      <c r="E39" s="13">
        <f>IF(tblTally!J37=0,"",tblTally!J37)</f>
        <v>8</v>
      </c>
      <c r="F39" s="13">
        <f>IF(E39="","",E39+tblTally!AS37+tblTally!BB37)</f>
        <v>8</v>
      </c>
      <c r="G39" s="13">
        <f>IF(tblTally!T37+tblTally!U37=0,"",tblTally!T37+tblTally!U37)</f>
        <v>4</v>
      </c>
      <c r="H39" s="13">
        <f>IF(tblTally!V37+tblTally!W37=0,"",tblTally!V37+tblTally!W37)</f>
        <v>7</v>
      </c>
      <c r="I39" s="13">
        <f>IF(tblTally!X37+tblTally!Y37=0,"",tblTally!X37+tblTally!Y37)</f>
        <v>2</v>
      </c>
      <c r="J39" s="13" t="str">
        <f>IF(tblTally!Z37+tblTally!AA37=0,"",tblTally!Z37+tblTally!AA37)</f>
        <v/>
      </c>
      <c r="K39" s="13" t="str">
        <f>IF(tblTally!AB37+tblTally!AC37=0,"",tblTally!AB37+tblTally!AC37)</f>
        <v/>
      </c>
      <c r="L39">
        <f>tblTally!K37</f>
        <v>0</v>
      </c>
      <c r="M39" s="18">
        <f>IF(tblTally!E37="","",tblTally!E37/100)</f>
        <v>0.33</v>
      </c>
      <c r="N39" s="18">
        <f t="shared" si="5"/>
        <v>0.33</v>
      </c>
      <c r="O39" s="18">
        <f>ModelParameters!Intercept+ModelParameters!CH1offset+((B39-ModelParameters!MeanFlow)/ModelParameters!SDFlow)*ModelParameters!FlowSlope+((D39-ModelParameters!MeanDiversion)/ModelParameters!SDDiversion)*ModelParameters!DiversionSlope</f>
        <v>0.40644385466357152</v>
      </c>
      <c r="P39" s="18">
        <f t="shared" si="6"/>
        <v>0.60023487616612403</v>
      </c>
      <c r="Q39" s="21">
        <f t="shared" si="7"/>
        <v>0.79516754834915027</v>
      </c>
      <c r="R39" s="13">
        <f t="shared" si="8"/>
        <v>51</v>
      </c>
      <c r="S39" s="13">
        <f>ROUND(_xlfn.XLOOKUP('Yearling Chinook'!$A39,HatSpCkByRW!$A$3:$A$150,HatSpCkByRW!B$3:B$150,0)/$Q39/$P39/tblCleElumTreatments!A$25,0)</f>
        <v>0</v>
      </c>
      <c r="T39" s="13">
        <f>ROUND(_xlfn.XLOOKUP('Yearling Chinook'!$A39,HatSpCkByRW!$A$3:$A$150,HatSpCkByRW!C$3:C$150,0)/$Q39/$P39/tblCleElumTreatments!B$25,0)</f>
        <v>0</v>
      </c>
      <c r="U39" s="13">
        <f>ROUND(_xlfn.XLOOKUP('Yearling Chinook'!$A39,HatSpCkByRW!$A$3:$A$150,HatSpCkByRW!D$3:D$150,0)/$Q39/$P39/tblCleElumTreatments!C$25,0)</f>
        <v>22</v>
      </c>
      <c r="V39" s="13">
        <f>ROUND(_xlfn.XLOOKUP('Yearling Chinook'!$A39,HatSpCkByRW!$A$3:$A$150,HatSpCkByRW!E$3:E$150,0)/$Q39/$P39/tblCleElumTreatments!D$25,0)</f>
        <v>0</v>
      </c>
      <c r="W39" s="13">
        <f>ROUND(_xlfn.XLOOKUP('Yearling Chinook'!$A39,HatSpCkByRW!$A$3:$A$150,HatSpCkByRW!F$3:F$150,0)/$Q39/$P39/tblCleElumTreatments!E$25,0)</f>
        <v>0</v>
      </c>
      <c r="X39" s="13">
        <f>ROUND(_xlfn.XLOOKUP('Yearling Chinook'!$A39,HatSpCkByRW!$A$3:$A$150,HatSpCkByRW!G$3:G$150,0)/$Q39/$P39/tblCleElumTreatments!F$25,0)</f>
        <v>20</v>
      </c>
      <c r="Y39" s="13">
        <f>ROUND(_xlfn.XLOOKUP('Yearling Chinook'!$A39,HatSpCkByRW!$A$3:$A$150,HatSpCkByRW!H$3:H$150,0)/$Q39/$P39/tblCleElumTreatments!G$25,0)</f>
        <v>0</v>
      </c>
      <c r="Z39" s="13">
        <f>ROUND(_xlfn.XLOOKUP('Yearling Chinook'!$A39,HatSpCkByRW!$A$3:$A$150,HatSpCkByRW!I$3:I$150,0)/$Q39/$P39/tblCleElumTreatments!H$25,0)</f>
        <v>0</v>
      </c>
      <c r="AA39" s="13">
        <f>ROUND(_xlfn.XLOOKUP('Yearling Chinook'!$A39,HatSpCkByRW!$A$3:$A$150,HatSpCkByRW!J$3:J$150,0)/$Q39/$P39/tblCleElumTreatments!I$25,0)</f>
        <v>0</v>
      </c>
      <c r="AB39" s="13"/>
      <c r="AC39" s="13"/>
      <c r="AD39" s="13"/>
      <c r="AE39" s="13"/>
      <c r="AF39" s="13"/>
      <c r="AG39" s="13"/>
      <c r="AH39" s="13"/>
      <c r="AI39" s="13"/>
      <c r="AK39" s="2">
        <f t="shared" si="9"/>
        <v>25</v>
      </c>
      <c r="AL39" s="2">
        <f t="shared" si="10"/>
        <v>44</v>
      </c>
      <c r="AM39" s="13">
        <f t="shared" si="11"/>
        <v>83</v>
      </c>
    </row>
    <row r="40" spans="1:39" x14ac:dyDescent="0.45">
      <c r="A40" s="17">
        <f>IF(tblTally!B38="","",tblTally!B38)</f>
        <v>46090</v>
      </c>
      <c r="B40" s="13">
        <f>IF(tblTally!B38="","",tblTally!C38+tblTally!D38)</f>
        <v>3673.09</v>
      </c>
      <c r="C40" s="13">
        <f>IF(tblTally!C38="","",tblTally!C38)</f>
        <v>1447.07</v>
      </c>
      <c r="D40" s="18">
        <f t="shared" si="4"/>
        <v>0.39396529897171045</v>
      </c>
      <c r="E40" s="13">
        <f>IF(tblTally!J38=0,"",tblTally!J38)</f>
        <v>7</v>
      </c>
      <c r="F40" s="13">
        <f>IF(E40="","",E40+tblTally!AS38+tblTally!BB38)</f>
        <v>7</v>
      </c>
      <c r="G40" s="13">
        <f>IF(tblTally!T38+tblTally!U38=0,"",tblTally!T38+tblTally!U38)</f>
        <v>5</v>
      </c>
      <c r="H40" s="13">
        <f>IF(tblTally!V38+tblTally!W38=0,"",tblTally!V38+tblTally!W38)</f>
        <v>1</v>
      </c>
      <c r="I40" s="13" t="str">
        <f>IF(tblTally!X38+tblTally!Y38=0,"",tblTally!X38+tblTally!Y38)</f>
        <v/>
      </c>
      <c r="J40" s="13" t="str">
        <f>IF(tblTally!Z38+tblTally!AA38=0,"",tblTally!Z38+tblTally!AA38)</f>
        <v/>
      </c>
      <c r="K40" s="13" t="str">
        <f>IF(tblTally!AB38+tblTally!AC38=0,"",tblTally!AB38+tblTally!AC38)</f>
        <v/>
      </c>
      <c r="L40">
        <f>tblTally!K38</f>
        <v>0</v>
      </c>
      <c r="M40" s="18">
        <f>IF(tblTally!E38="","",tblTally!E38/100)</f>
        <v>0.33</v>
      </c>
      <c r="N40" s="18">
        <f t="shared" si="5"/>
        <v>0.33</v>
      </c>
      <c r="O40" s="18">
        <f>ModelParameters!Intercept+ModelParameters!CH1offset+((B40-ModelParameters!MeanFlow)/ModelParameters!SDFlow)*ModelParameters!FlowSlope+((D40-ModelParameters!MeanDiversion)/ModelParameters!SDDiversion)*ModelParameters!DiversionSlope</f>
        <v>8.4535370378358121E-2</v>
      </c>
      <c r="P40" s="18">
        <f t="shared" si="6"/>
        <v>0.52112126597575636</v>
      </c>
      <c r="Q40" s="21">
        <f t="shared" si="7"/>
        <v>0.79491814847378139</v>
      </c>
      <c r="R40" s="13">
        <f t="shared" si="8"/>
        <v>51</v>
      </c>
      <c r="S40" s="13">
        <f>ROUND(_xlfn.XLOOKUP('Yearling Chinook'!$A40,HatSpCkByRW!$A$3:$A$150,HatSpCkByRW!B$3:B$150,0)/$Q40/$P40/tblCleElumTreatments!A$25,0)</f>
        <v>0</v>
      </c>
      <c r="T40" s="13">
        <f>ROUND(_xlfn.XLOOKUP('Yearling Chinook'!$A40,HatSpCkByRW!$A$3:$A$150,HatSpCkByRW!C$3:C$150,0)/$Q40/$P40/tblCleElumTreatments!B$25,0)</f>
        <v>0</v>
      </c>
      <c r="U40" s="13">
        <f>ROUND(_xlfn.XLOOKUP('Yearling Chinook'!$A40,HatSpCkByRW!$A$3:$A$150,HatSpCkByRW!D$3:D$150,0)/$Q40/$P40/tblCleElumTreatments!C$25,0)</f>
        <v>0</v>
      </c>
      <c r="V40" s="13">
        <f>ROUND(_xlfn.XLOOKUP('Yearling Chinook'!$A40,HatSpCkByRW!$A$3:$A$150,HatSpCkByRW!E$3:E$150,0)/$Q40/$P40/tblCleElumTreatments!D$25,0)</f>
        <v>0</v>
      </c>
      <c r="W40" s="13">
        <f>ROUND(_xlfn.XLOOKUP('Yearling Chinook'!$A40,HatSpCkByRW!$A$3:$A$150,HatSpCkByRW!F$3:F$150,0)/$Q40/$P40/tblCleElumTreatments!E$25,0)</f>
        <v>0</v>
      </c>
      <c r="X40" s="13">
        <f>ROUND(_xlfn.XLOOKUP('Yearling Chinook'!$A40,HatSpCkByRW!$A$3:$A$150,HatSpCkByRW!G$3:G$150,0)/$Q40/$P40/tblCleElumTreatments!F$25,0)</f>
        <v>0</v>
      </c>
      <c r="Y40" s="13">
        <f>ROUND(_xlfn.XLOOKUP('Yearling Chinook'!$A40,HatSpCkByRW!$A$3:$A$150,HatSpCkByRW!H$3:H$150,0)/$Q40/$P40/tblCleElumTreatments!G$25,0)</f>
        <v>0</v>
      </c>
      <c r="Z40" s="13">
        <f>ROUND(_xlfn.XLOOKUP('Yearling Chinook'!$A40,HatSpCkByRW!$A$3:$A$150,HatSpCkByRW!I$3:I$150,0)/$Q40/$P40/tblCleElumTreatments!H$25,0)</f>
        <v>27</v>
      </c>
      <c r="AA40" s="13">
        <f>ROUND(_xlfn.XLOOKUP('Yearling Chinook'!$A40,HatSpCkByRW!$A$3:$A$150,HatSpCkByRW!J$3:J$150,0)/$Q40/$P40/tblCleElumTreatments!I$25,0)</f>
        <v>25</v>
      </c>
      <c r="AB40" s="13"/>
      <c r="AC40" s="13"/>
      <c r="AD40" s="13"/>
      <c r="AE40" s="13"/>
      <c r="AF40" s="13"/>
      <c r="AG40" s="13"/>
      <c r="AH40" s="13"/>
      <c r="AI40" s="13"/>
      <c r="AK40" s="2">
        <f t="shared" si="9"/>
        <v>37</v>
      </c>
      <c r="AL40" s="2">
        <f t="shared" si="10"/>
        <v>7</v>
      </c>
      <c r="AM40" s="13">
        <f t="shared" si="11"/>
        <v>44</v>
      </c>
    </row>
    <row r="41" spans="1:39" x14ac:dyDescent="0.45">
      <c r="A41" s="17">
        <f>IF(tblTally!B39="","",tblTally!B39)</f>
        <v>46091</v>
      </c>
      <c r="B41" s="13">
        <f>IF(tblTally!B39="","",tblTally!C39+tblTally!D39)</f>
        <v>4547.62</v>
      </c>
      <c r="C41" s="13">
        <f>IF(tblTally!C39="","",tblTally!C39)</f>
        <v>1449.01</v>
      </c>
      <c r="D41" s="18">
        <f t="shared" si="4"/>
        <v>0.31863040447530799</v>
      </c>
      <c r="E41" s="13">
        <f>IF(tblTally!J39=0,"",tblTally!J39)</f>
        <v>28</v>
      </c>
      <c r="F41" s="13">
        <f>IF(E41="","",E41+tblTally!AS39+tblTally!BB39)</f>
        <v>28</v>
      </c>
      <c r="G41" s="13">
        <f>IF(tblTally!T39+tblTally!U39=0,"",tblTally!T39+tblTally!U39)</f>
        <v>19</v>
      </c>
      <c r="H41" s="13">
        <f>IF(tblTally!V39+tblTally!W39=0,"",tblTally!V39+tblTally!W39)</f>
        <v>6</v>
      </c>
      <c r="I41" s="13">
        <f>IF(tblTally!X39+tblTally!Y39=0,"",tblTally!X39+tblTally!Y39)</f>
        <v>10</v>
      </c>
      <c r="J41" s="13">
        <f>IF(tblTally!Z39+tblTally!AA39=0,"",tblTally!Z39+tblTally!AA39)</f>
        <v>3</v>
      </c>
      <c r="K41" s="13" t="str">
        <f>IF(tblTally!AB39+tblTally!AC39=0,"",tblTally!AB39+tblTally!AC39)</f>
        <v/>
      </c>
      <c r="L41">
        <f>tblTally!K39</f>
        <v>0</v>
      </c>
      <c r="M41" s="18">
        <f>IF(tblTally!E39="","",tblTally!E39/100)</f>
        <v>0.33</v>
      </c>
      <c r="N41" s="18">
        <f t="shared" si="5"/>
        <v>0.33</v>
      </c>
      <c r="O41" s="18">
        <f>ModelParameters!Intercept+ModelParameters!CH1offset+((B41-ModelParameters!MeanFlow)/ModelParameters!SDFlow)*ModelParameters!FlowSlope+((D41-ModelParameters!MeanDiversion)/ModelParameters!SDDiversion)*ModelParameters!DiversionSlope</f>
        <v>-0.73382847703419152</v>
      </c>
      <c r="P41" s="18">
        <f t="shared" si="6"/>
        <v>0.32435515738280379</v>
      </c>
      <c r="Q41" s="21">
        <f t="shared" si="7"/>
        <v>0.7943348617274989</v>
      </c>
      <c r="R41" s="13">
        <f t="shared" si="8"/>
        <v>329</v>
      </c>
      <c r="S41" s="13">
        <f>ROUND(_xlfn.XLOOKUP('Yearling Chinook'!$A41,HatSpCkByRW!$A$3:$A$150,HatSpCkByRW!B$3:B$150,0)/$Q41/$P41/tblCleElumTreatments!A$25,0)</f>
        <v>43</v>
      </c>
      <c r="T41" s="13">
        <f>ROUND(_xlfn.XLOOKUP('Yearling Chinook'!$A41,HatSpCkByRW!$A$3:$A$150,HatSpCkByRW!C$3:C$150,0)/$Q41/$P41/tblCleElumTreatments!B$25,0)</f>
        <v>0</v>
      </c>
      <c r="U41" s="13">
        <f>ROUND(_xlfn.XLOOKUP('Yearling Chinook'!$A41,HatSpCkByRW!$A$3:$A$150,HatSpCkByRW!D$3:D$150,0)/$Q41/$P41/tblCleElumTreatments!C$25,0)</f>
        <v>0</v>
      </c>
      <c r="V41" s="13">
        <f>ROUND(_xlfn.XLOOKUP('Yearling Chinook'!$A41,HatSpCkByRW!$A$3:$A$150,HatSpCkByRW!E$3:E$150,0)/$Q41/$P41/tblCleElumTreatments!D$25,0)</f>
        <v>39</v>
      </c>
      <c r="W41" s="13">
        <f>ROUND(_xlfn.XLOOKUP('Yearling Chinook'!$A41,HatSpCkByRW!$A$3:$A$150,HatSpCkByRW!F$3:F$150,0)/$Q41/$P41/tblCleElumTreatments!E$25,0)</f>
        <v>37</v>
      </c>
      <c r="X41" s="13">
        <f>ROUND(_xlfn.XLOOKUP('Yearling Chinook'!$A41,HatSpCkByRW!$A$3:$A$150,HatSpCkByRW!G$3:G$150,0)/$Q41/$P41/tblCleElumTreatments!F$25,0)</f>
        <v>0</v>
      </c>
      <c r="Y41" s="13">
        <f>ROUND(_xlfn.XLOOKUP('Yearling Chinook'!$A41,HatSpCkByRW!$A$3:$A$150,HatSpCkByRW!H$3:H$150,0)/$Q41/$P41/tblCleElumTreatments!G$25,0)</f>
        <v>42</v>
      </c>
      <c r="Z41" s="13">
        <f>ROUND(_xlfn.XLOOKUP('Yearling Chinook'!$A41,HatSpCkByRW!$A$3:$A$150,HatSpCkByRW!I$3:I$150,0)/$Q41/$P41/tblCleElumTreatments!H$25,0)</f>
        <v>0</v>
      </c>
      <c r="AA41" s="13">
        <f>ROUND(_xlfn.XLOOKUP('Yearling Chinook'!$A41,HatSpCkByRW!$A$3:$A$150,HatSpCkByRW!J$3:J$150,0)/$Q41/$P41/tblCleElumTreatments!I$25,0)</f>
        <v>160</v>
      </c>
      <c r="AB41" s="13"/>
      <c r="AC41" s="13"/>
      <c r="AD41" s="13"/>
      <c r="AE41" s="13"/>
      <c r="AF41" s="13"/>
      <c r="AG41" s="13"/>
      <c r="AH41" s="13"/>
      <c r="AI41" s="13"/>
      <c r="AK41" s="2">
        <f t="shared" si="9"/>
        <v>223</v>
      </c>
      <c r="AL41" s="2">
        <f t="shared" si="10"/>
        <v>71</v>
      </c>
      <c r="AM41" s="13">
        <f t="shared" si="11"/>
        <v>447</v>
      </c>
    </row>
    <row r="42" spans="1:39" x14ac:dyDescent="0.45">
      <c r="A42" s="17">
        <f>IF(tblTally!B40="","",tblTally!B40)</f>
        <v>46092</v>
      </c>
      <c r="B42" s="13">
        <f>IF(tblTally!B40="","",tblTally!C40+tblTally!D40)</f>
        <v>4855.6100000000006</v>
      </c>
      <c r="C42" s="13">
        <f>IF(tblTally!C40="","",tblTally!C40)</f>
        <v>1450.58</v>
      </c>
      <c r="D42" s="18">
        <f t="shared" si="4"/>
        <v>0.29874310333820048</v>
      </c>
      <c r="E42" s="13">
        <f>IF(tblTally!J40=0,"",tblTally!J40)</f>
        <v>7</v>
      </c>
      <c r="F42" s="13">
        <f>IF(E42="","",E42+tblTally!AS40+tblTally!BB40)</f>
        <v>7</v>
      </c>
      <c r="G42" s="13">
        <f>IF(tblTally!T40+tblTally!U40=0,"",tblTally!T40+tblTally!U40)</f>
        <v>6</v>
      </c>
      <c r="H42" s="13">
        <f>IF(tblTally!V40+tblTally!W40=0,"",tblTally!V40+tblTally!W40)</f>
        <v>8</v>
      </c>
      <c r="I42" s="13">
        <f>IF(tblTally!X40+tblTally!Y40=0,"",tblTally!X40+tblTally!Y40)</f>
        <v>9</v>
      </c>
      <c r="J42" s="13" t="str">
        <f>IF(tblTally!Z40+tblTally!AA40=0,"",tblTally!Z40+tblTally!AA40)</f>
        <v/>
      </c>
      <c r="K42" s="13" t="str">
        <f>IF(tblTally!AB40+tblTally!AC40=0,"",tblTally!AB40+tblTally!AC40)</f>
        <v/>
      </c>
      <c r="L42">
        <f>tblTally!K40</f>
        <v>0</v>
      </c>
      <c r="M42" s="18">
        <f>IF(tblTally!E40="","",tblTally!E40/100)</f>
        <v>0.33</v>
      </c>
      <c r="N42" s="18">
        <f t="shared" si="5"/>
        <v>0.33</v>
      </c>
      <c r="O42" s="18">
        <f>ModelParameters!Intercept+ModelParameters!CH1offset+((B42-ModelParameters!MeanFlow)/ModelParameters!SDFlow)*ModelParameters!FlowSlope+((D42-ModelParameters!MeanDiversion)/ModelParameters!SDDiversion)*ModelParameters!DiversionSlope</f>
        <v>-0.96862211108044327</v>
      </c>
      <c r="P42" s="18">
        <f t="shared" si="6"/>
        <v>0.27515522987344637</v>
      </c>
      <c r="Q42" s="21">
        <f t="shared" si="7"/>
        <v>0.79372960228033373</v>
      </c>
      <c r="R42" s="13">
        <f t="shared" si="8"/>
        <v>97</v>
      </c>
      <c r="S42" s="13">
        <f>ROUND(_xlfn.XLOOKUP('Yearling Chinook'!$A42,HatSpCkByRW!$A$3:$A$150,HatSpCkByRW!B$3:B$150,0)/$Q42/$P42/tblCleElumTreatments!A$25,0)</f>
        <v>51</v>
      </c>
      <c r="T42" s="13">
        <f>ROUND(_xlfn.XLOOKUP('Yearling Chinook'!$A42,HatSpCkByRW!$A$3:$A$150,HatSpCkByRW!C$3:C$150,0)/$Q42/$P42/tblCleElumTreatments!B$25,0)</f>
        <v>0</v>
      </c>
      <c r="U42" s="13">
        <f>ROUND(_xlfn.XLOOKUP('Yearling Chinook'!$A42,HatSpCkByRW!$A$3:$A$150,HatSpCkByRW!D$3:D$150,0)/$Q42/$P42/tblCleElumTreatments!C$25,0)</f>
        <v>0</v>
      </c>
      <c r="V42" s="13">
        <f>ROUND(_xlfn.XLOOKUP('Yearling Chinook'!$A42,HatSpCkByRW!$A$3:$A$150,HatSpCkByRW!E$3:E$150,0)/$Q42/$P42/tblCleElumTreatments!D$25,0)</f>
        <v>46</v>
      </c>
      <c r="W42" s="13">
        <f>ROUND(_xlfn.XLOOKUP('Yearling Chinook'!$A42,HatSpCkByRW!$A$3:$A$150,HatSpCkByRW!F$3:F$150,0)/$Q42/$P42/tblCleElumTreatments!E$25,0)</f>
        <v>174</v>
      </c>
      <c r="X42" s="13">
        <f>ROUND(_xlfn.XLOOKUP('Yearling Chinook'!$A42,HatSpCkByRW!$A$3:$A$150,HatSpCkByRW!G$3:G$150,0)/$Q42/$P42/tblCleElumTreatments!F$25,0)</f>
        <v>0</v>
      </c>
      <c r="Y42" s="13">
        <f>ROUND(_xlfn.XLOOKUP('Yearling Chinook'!$A42,HatSpCkByRW!$A$3:$A$150,HatSpCkByRW!H$3:H$150,0)/$Q42/$P42/tblCleElumTreatments!G$25,0)</f>
        <v>98</v>
      </c>
      <c r="Z42" s="13">
        <f>ROUND(_xlfn.XLOOKUP('Yearling Chinook'!$A42,HatSpCkByRW!$A$3:$A$150,HatSpCkByRW!I$3:I$150,0)/$Q42/$P42/tblCleElumTreatments!H$25,0)</f>
        <v>0</v>
      </c>
      <c r="AA42" s="13">
        <f>ROUND(_xlfn.XLOOKUP('Yearling Chinook'!$A42,HatSpCkByRW!$A$3:$A$150,HatSpCkByRW!J$3:J$150,0)/$Q42/$P42/tblCleElumTreatments!I$25,0)</f>
        <v>47</v>
      </c>
      <c r="AB42" s="13"/>
      <c r="AC42" s="13"/>
      <c r="AD42" s="13"/>
      <c r="AE42" s="13"/>
      <c r="AF42" s="13"/>
      <c r="AG42" s="13"/>
      <c r="AH42" s="13"/>
      <c r="AI42" s="13"/>
      <c r="AK42" s="2">
        <f t="shared" si="9"/>
        <v>83</v>
      </c>
      <c r="AL42" s="2">
        <f t="shared" si="10"/>
        <v>111</v>
      </c>
      <c r="AM42" s="13">
        <f t="shared" si="11"/>
        <v>319</v>
      </c>
    </row>
    <row r="43" spans="1:39" x14ac:dyDescent="0.45">
      <c r="A43" s="17">
        <f>IF(tblTally!B41="","",tblTally!B41)</f>
        <v>46093</v>
      </c>
      <c r="B43" s="13">
        <f>IF(tblTally!B41="","",tblTally!C41+tblTally!D41)</f>
        <v>4534.3900000000003</v>
      </c>
      <c r="C43" s="13">
        <f>IF(tblTally!C41="","",tblTally!C41)</f>
        <v>1442.82</v>
      </c>
      <c r="D43" s="18">
        <f t="shared" si="4"/>
        <v>0.31819495014764937</v>
      </c>
      <c r="E43" s="13">
        <f>IF(tblTally!J41=0,"",tblTally!J41)</f>
        <v>21</v>
      </c>
      <c r="F43" s="13">
        <f>IF(E43="","",E43+tblTally!AS41+tblTally!BB41)</f>
        <v>21</v>
      </c>
      <c r="G43" s="13">
        <f>IF(tblTally!T41+tblTally!U41=0,"",tblTally!T41+tblTally!U41)</f>
        <v>54</v>
      </c>
      <c r="H43" s="13">
        <f>IF(tblTally!V41+tblTally!W41=0,"",tblTally!V41+tblTally!W41)</f>
        <v>25</v>
      </c>
      <c r="I43" s="13">
        <f>IF(tblTally!X41+tblTally!Y41=0,"",tblTally!X41+tblTally!Y41)</f>
        <v>31</v>
      </c>
      <c r="J43" s="13" t="str">
        <f>IF(tblTally!Z41+tblTally!AA41=0,"",tblTally!Z41+tblTally!AA41)</f>
        <v/>
      </c>
      <c r="K43" s="13" t="str">
        <f>IF(tblTally!AB41+tblTally!AC41=0,"",tblTally!AB41+tblTally!AC41)</f>
        <v/>
      </c>
      <c r="L43">
        <f>tblTally!K41</f>
        <v>6</v>
      </c>
      <c r="M43" s="18">
        <f>IF(tblTally!E41="","",tblTally!E41/100)</f>
        <v>0.33</v>
      </c>
      <c r="N43" s="18">
        <f t="shared" si="5"/>
        <v>0.33</v>
      </c>
      <c r="O43" s="18">
        <f>ModelParameters!Intercept+ModelParameters!CH1offset+((B43-ModelParameters!MeanFlow)/ModelParameters!SDFlow)*ModelParameters!FlowSlope+((D43-ModelParameters!MeanDiversion)/ModelParameters!SDDiversion)*ModelParameters!DiversionSlope</f>
        <v>-0.73411182373071626</v>
      </c>
      <c r="P43" s="18">
        <f t="shared" si="6"/>
        <v>0.32429306535961955</v>
      </c>
      <c r="Q43" s="21">
        <f t="shared" si="7"/>
        <v>0.79267224672981085</v>
      </c>
      <c r="R43" s="13">
        <f t="shared" si="8"/>
        <v>248</v>
      </c>
      <c r="S43" s="13">
        <f>ROUND(_xlfn.XLOOKUP('Yearling Chinook'!$A43,HatSpCkByRW!$A$3:$A$150,HatSpCkByRW!B$3:B$150,0)/$Q43/$P43/tblCleElumTreatments!A$25,0)</f>
        <v>44</v>
      </c>
      <c r="T43" s="13">
        <f>ROUND(_xlfn.XLOOKUP('Yearling Chinook'!$A43,HatSpCkByRW!$A$3:$A$150,HatSpCkByRW!C$3:C$150,0)/$Q43/$P43/tblCleElumTreatments!B$25,0)</f>
        <v>0</v>
      </c>
      <c r="U43" s="13">
        <f>ROUND(_xlfn.XLOOKUP('Yearling Chinook'!$A43,HatSpCkByRW!$A$3:$A$150,HatSpCkByRW!D$3:D$150,0)/$Q43/$P43/tblCleElumTreatments!C$25,0)</f>
        <v>40</v>
      </c>
      <c r="V43" s="13">
        <f>ROUND(_xlfn.XLOOKUP('Yearling Chinook'!$A43,HatSpCkByRW!$A$3:$A$150,HatSpCkByRW!E$3:E$150,0)/$Q43/$P43/tblCleElumTreatments!D$25,0)</f>
        <v>39</v>
      </c>
      <c r="W43" s="13">
        <f>ROUND(_xlfn.XLOOKUP('Yearling Chinook'!$A43,HatSpCkByRW!$A$3:$A$150,HatSpCkByRW!F$3:F$150,0)/$Q43/$P43/tblCleElumTreatments!E$25,0)</f>
        <v>74</v>
      </c>
      <c r="X43" s="13">
        <f>ROUND(_xlfn.XLOOKUP('Yearling Chinook'!$A43,HatSpCkByRW!$A$3:$A$150,HatSpCkByRW!G$3:G$150,0)/$Q43/$P43/tblCleElumTreatments!F$25,0)</f>
        <v>75</v>
      </c>
      <c r="Y43" s="13">
        <f>ROUND(_xlfn.XLOOKUP('Yearling Chinook'!$A43,HatSpCkByRW!$A$3:$A$150,HatSpCkByRW!H$3:H$150,0)/$Q43/$P43/tblCleElumTreatments!G$25,0)</f>
        <v>251</v>
      </c>
      <c r="Z43" s="13">
        <f>ROUND(_xlfn.XLOOKUP('Yearling Chinook'!$A43,HatSpCkByRW!$A$3:$A$150,HatSpCkByRW!I$3:I$150,0)/$Q43/$P43/tblCleElumTreatments!H$25,0)</f>
        <v>129</v>
      </c>
      <c r="AA43" s="13">
        <f>ROUND(_xlfn.XLOOKUP('Yearling Chinook'!$A43,HatSpCkByRW!$A$3:$A$150,HatSpCkByRW!J$3:J$150,0)/$Q43/$P43/tblCleElumTreatments!I$25,0)</f>
        <v>520</v>
      </c>
      <c r="AB43" s="13"/>
      <c r="AC43" s="13"/>
      <c r="AD43" s="13"/>
      <c r="AE43" s="13"/>
      <c r="AF43" s="13"/>
      <c r="AG43" s="13"/>
      <c r="AH43" s="13"/>
      <c r="AI43" s="13"/>
      <c r="AK43" s="2">
        <f t="shared" si="9"/>
        <v>637</v>
      </c>
      <c r="AL43" s="2">
        <f t="shared" si="10"/>
        <v>295</v>
      </c>
      <c r="AM43" s="13">
        <f t="shared" si="11"/>
        <v>1367</v>
      </c>
    </row>
    <row r="44" spans="1:39" x14ac:dyDescent="0.45">
      <c r="A44" s="17">
        <f>IF(tblTally!B42="","",tblTally!B42)</f>
        <v>46094</v>
      </c>
      <c r="B44" s="13">
        <f>IF(tblTally!B42="","",tblTally!C42+tblTally!D42)</f>
        <v>5993.83</v>
      </c>
      <c r="C44" s="13">
        <f>IF(tblTally!C42="","",tblTally!C42)</f>
        <v>1445.1</v>
      </c>
      <c r="D44" s="18">
        <f t="shared" si="4"/>
        <v>0.2410979290370264</v>
      </c>
      <c r="E44" s="13">
        <f>IF(tblTally!J42=0,"",tblTally!J42)</f>
        <v>29</v>
      </c>
      <c r="F44" s="13">
        <f>IF(E44="","",E44+tblTally!AS42+tblTally!BB42)</f>
        <v>29</v>
      </c>
      <c r="G44" s="13">
        <f>IF(tblTally!T42+tblTally!U42=0,"",tblTally!T42+tblTally!U42)</f>
        <v>70</v>
      </c>
      <c r="H44" s="13">
        <f>IF(tblTally!V42+tblTally!W42=0,"",tblTally!V42+tblTally!W42)</f>
        <v>52</v>
      </c>
      <c r="I44" s="13">
        <f>IF(tblTally!X42+tblTally!Y42=0,"",tblTally!X42+tblTally!Y42)</f>
        <v>45</v>
      </c>
      <c r="J44" s="13">
        <f>IF(tblTally!Z42+tblTally!AA42=0,"",tblTally!Z42+tblTally!AA42)</f>
        <v>7</v>
      </c>
      <c r="K44" s="13" t="str">
        <f>IF(tblTally!AB42+tblTally!AC42=0,"",tblTally!AB42+tblTally!AC42)</f>
        <v/>
      </c>
      <c r="L44">
        <f>tblTally!K42</f>
        <v>0</v>
      </c>
      <c r="M44" s="18">
        <f>IF(tblTally!E42="","",tblTally!E42/100)</f>
        <v>0.33</v>
      </c>
      <c r="N44" s="18">
        <f t="shared" si="5"/>
        <v>0.33</v>
      </c>
      <c r="O44" s="18">
        <f>ModelParameters!Intercept+ModelParameters!CH1offset+((B44-ModelParameters!MeanFlow)/ModelParameters!SDFlow)*ModelParameters!FlowSlope+((D44-ModelParameters!MeanDiversion)/ModelParameters!SDDiversion)*ModelParameters!DiversionSlope</f>
        <v>-1.7088956256502172</v>
      </c>
      <c r="P44" s="18">
        <f t="shared" si="6"/>
        <v>0.15330701306308825</v>
      </c>
      <c r="Q44" s="21">
        <f t="shared" si="7"/>
        <v>0.79208845319188648</v>
      </c>
      <c r="R44" s="13">
        <f t="shared" si="8"/>
        <v>724</v>
      </c>
      <c r="S44" s="13">
        <f>ROUND(_xlfn.XLOOKUP('Yearling Chinook'!$A44,HatSpCkByRW!$A$3:$A$150,HatSpCkByRW!B$3:B$150,0)/$Q44/$P44/tblCleElumTreatments!A$25,0)</f>
        <v>184</v>
      </c>
      <c r="T44" s="13">
        <f>ROUND(_xlfn.XLOOKUP('Yearling Chinook'!$A44,HatSpCkByRW!$A$3:$A$150,HatSpCkByRW!C$3:C$150,0)/$Q44/$P44/tblCleElumTreatments!B$25,0)</f>
        <v>93</v>
      </c>
      <c r="U44" s="13">
        <f>ROUND(_xlfn.XLOOKUP('Yearling Chinook'!$A44,HatSpCkByRW!$A$3:$A$150,HatSpCkByRW!D$3:D$150,0)/$Q44/$P44/tblCleElumTreatments!C$25,0)</f>
        <v>86</v>
      </c>
      <c r="V44" s="13">
        <f>ROUND(_xlfn.XLOOKUP('Yearling Chinook'!$A44,HatSpCkByRW!$A$3:$A$150,HatSpCkByRW!E$3:E$150,0)/$Q44/$P44/tblCleElumTreatments!D$25,0)</f>
        <v>0</v>
      </c>
      <c r="W44" s="13">
        <f>ROUND(_xlfn.XLOOKUP('Yearling Chinook'!$A44,HatSpCkByRW!$A$3:$A$150,HatSpCkByRW!F$3:F$150,0)/$Q44/$P44/tblCleElumTreatments!E$25,0)</f>
        <v>392</v>
      </c>
      <c r="X44" s="13">
        <f>ROUND(_xlfn.XLOOKUP('Yearling Chinook'!$A44,HatSpCkByRW!$A$3:$A$150,HatSpCkByRW!G$3:G$150,0)/$Q44/$P44/tblCleElumTreatments!F$25,0)</f>
        <v>80</v>
      </c>
      <c r="Y44" s="13">
        <f>ROUND(_xlfn.XLOOKUP('Yearling Chinook'!$A44,HatSpCkByRW!$A$3:$A$150,HatSpCkByRW!H$3:H$150,0)/$Q44/$P44/tblCleElumTreatments!G$25,0)</f>
        <v>177</v>
      </c>
      <c r="Z44" s="13">
        <f>ROUND(_xlfn.XLOOKUP('Yearling Chinook'!$A44,HatSpCkByRW!$A$3:$A$150,HatSpCkByRW!I$3:I$150,0)/$Q44/$P44/tblCleElumTreatments!H$25,0)</f>
        <v>272</v>
      </c>
      <c r="AA44" s="13">
        <f>ROUND(_xlfn.XLOOKUP('Yearling Chinook'!$A44,HatSpCkByRW!$A$3:$A$150,HatSpCkByRW!J$3:J$150,0)/$Q44/$P44/tblCleElumTreatments!I$25,0)</f>
        <v>846</v>
      </c>
      <c r="AB44" s="13"/>
      <c r="AC44" s="13"/>
      <c r="AD44" s="13"/>
      <c r="AE44" s="13"/>
      <c r="AF44" s="13"/>
      <c r="AG44" s="13"/>
      <c r="AH44" s="13"/>
      <c r="AI44" s="13"/>
      <c r="AK44" s="2">
        <f t="shared" si="9"/>
        <v>1747</v>
      </c>
      <c r="AL44" s="2">
        <f t="shared" si="10"/>
        <v>1298</v>
      </c>
      <c r="AM44" s="13">
        <f t="shared" si="11"/>
        <v>4342</v>
      </c>
    </row>
    <row r="45" spans="1:39" x14ac:dyDescent="0.45">
      <c r="A45" s="17">
        <f>IF(tblTally!B43="","",tblTally!B43)</f>
        <v>46095</v>
      </c>
      <c r="B45" s="13">
        <f>IF(tblTally!B43="","",tblTally!C43+tblTally!D43)</f>
        <v>7686.0700000000006</v>
      </c>
      <c r="C45" s="13">
        <f>IF(tblTally!C43="","",tblTally!C43)</f>
        <v>1435.43</v>
      </c>
      <c r="D45" s="18">
        <f t="shared" si="4"/>
        <v>0.18675734152824525</v>
      </c>
      <c r="E45" s="13">
        <f>IF(tblTally!J43=0,"",tblTally!J43)</f>
        <v>50</v>
      </c>
      <c r="F45" s="13">
        <f>IF(E45="","",E45+tblTally!AS43+tblTally!BB43)</f>
        <v>50</v>
      </c>
      <c r="G45" s="13">
        <f>IF(tblTally!T43+tblTally!U43=0,"",tblTally!T43+tblTally!U43)</f>
        <v>52</v>
      </c>
      <c r="H45" s="13">
        <f>IF(tblTally!V43+tblTally!W43=0,"",tblTally!V43+tblTally!W43)</f>
        <v>28</v>
      </c>
      <c r="I45" s="13">
        <f>IF(tblTally!X43+tblTally!Y43=0,"",tblTally!X43+tblTally!Y43)</f>
        <v>42</v>
      </c>
      <c r="J45" s="13" t="str">
        <f>IF(tblTally!Z43+tblTally!AA43=0,"",tblTally!Z43+tblTally!AA43)</f>
        <v/>
      </c>
      <c r="K45" s="13">
        <f>IF(tblTally!AB43+tblTally!AC43=0,"",tblTally!AB43+tblTally!AC43)</f>
        <v>1</v>
      </c>
      <c r="L45">
        <f>tblTally!K43</f>
        <v>0</v>
      </c>
      <c r="M45" s="18">
        <f>IF(tblTally!E43="","",tblTally!E43/100)</f>
        <v>0.33</v>
      </c>
      <c r="N45" s="18">
        <f t="shared" si="5"/>
        <v>0.33</v>
      </c>
      <c r="O45" s="18">
        <f>ModelParameters!Intercept+ModelParameters!CH1offset+((B45-ModelParameters!MeanFlow)/ModelParameters!SDFlow)*ModelParameters!FlowSlope+((D45-ModelParameters!MeanDiversion)/ModelParameters!SDDiversion)*ModelParameters!DiversionSlope</f>
        <v>-2.5573413721095668</v>
      </c>
      <c r="P45" s="18">
        <f t="shared" si="6"/>
        <v>7.1934830952159398E-2</v>
      </c>
      <c r="Q45" s="21">
        <f t="shared" si="7"/>
        <v>0.79091520623901357</v>
      </c>
      <c r="R45" s="13">
        <f t="shared" si="8"/>
        <v>2663</v>
      </c>
      <c r="S45" s="13">
        <f>ROUND(_xlfn.XLOOKUP('Yearling Chinook'!$A45,HatSpCkByRW!$A$3:$A$150,HatSpCkByRW!B$3:B$150,0)/$Q45/$P45/tblCleElumTreatments!A$25,0)</f>
        <v>197</v>
      </c>
      <c r="T45" s="13">
        <f>ROUND(_xlfn.XLOOKUP('Yearling Chinook'!$A45,HatSpCkByRW!$A$3:$A$150,HatSpCkByRW!C$3:C$150,0)/$Q45/$P45/tblCleElumTreatments!B$25,0)</f>
        <v>199</v>
      </c>
      <c r="U45" s="13">
        <f>ROUND(_xlfn.XLOOKUP('Yearling Chinook'!$A45,HatSpCkByRW!$A$3:$A$150,HatSpCkByRW!D$3:D$150,0)/$Q45/$P45/tblCleElumTreatments!C$25,0)</f>
        <v>0</v>
      </c>
      <c r="V45" s="13">
        <f>ROUND(_xlfn.XLOOKUP('Yearling Chinook'!$A45,HatSpCkByRW!$A$3:$A$150,HatSpCkByRW!E$3:E$150,0)/$Q45/$P45/tblCleElumTreatments!D$25,0)</f>
        <v>350</v>
      </c>
      <c r="W45" s="13">
        <f>ROUND(_xlfn.XLOOKUP('Yearling Chinook'!$A45,HatSpCkByRW!$A$3:$A$150,HatSpCkByRW!F$3:F$150,0)/$Q45/$P45/tblCleElumTreatments!E$25,0)</f>
        <v>670</v>
      </c>
      <c r="X45" s="13">
        <f>ROUND(_xlfn.XLOOKUP('Yearling Chinook'!$A45,HatSpCkByRW!$A$3:$A$150,HatSpCkByRW!G$3:G$150,0)/$Q45/$P45/tblCleElumTreatments!F$25,0)</f>
        <v>340</v>
      </c>
      <c r="Y45" s="13">
        <f>ROUND(_xlfn.XLOOKUP('Yearling Chinook'!$A45,HatSpCkByRW!$A$3:$A$150,HatSpCkByRW!H$3:H$150,0)/$Q45/$P45/tblCleElumTreatments!G$25,0)</f>
        <v>566</v>
      </c>
      <c r="Z45" s="13">
        <f>ROUND(_xlfn.XLOOKUP('Yearling Chinook'!$A45,HatSpCkByRW!$A$3:$A$150,HatSpCkByRW!I$3:I$150,0)/$Q45/$P45/tblCleElumTreatments!H$25,0)</f>
        <v>194</v>
      </c>
      <c r="AA45" s="13">
        <f>ROUND(_xlfn.XLOOKUP('Yearling Chinook'!$A45,HatSpCkByRW!$A$3:$A$150,HatSpCkByRW!J$3:J$150,0)/$Q45/$P45/tblCleElumTreatments!I$25,0)</f>
        <v>903</v>
      </c>
      <c r="AB45" s="13"/>
      <c r="AC45" s="13"/>
      <c r="AD45" s="13"/>
      <c r="AE45" s="13"/>
      <c r="AF45" s="13"/>
      <c r="AG45" s="13"/>
      <c r="AH45" s="13"/>
      <c r="AI45" s="13"/>
      <c r="AK45" s="2">
        <f t="shared" si="9"/>
        <v>2770</v>
      </c>
      <c r="AL45" s="2">
        <f t="shared" si="10"/>
        <v>1491</v>
      </c>
      <c r="AM45" s="13">
        <f t="shared" si="11"/>
        <v>6551</v>
      </c>
    </row>
    <row r="46" spans="1:39" x14ac:dyDescent="0.45">
      <c r="A46" s="17">
        <f>IF(tblTally!B44="","",tblTally!B44)</f>
        <v>46096</v>
      </c>
      <c r="B46" s="13">
        <f>IF(tblTally!B44="","",tblTally!C44+tblTally!D44)</f>
        <v>9212.9</v>
      </c>
      <c r="C46" s="13">
        <f>IF(tblTally!C44="","",tblTally!C44)</f>
        <v>1442.6</v>
      </c>
      <c r="D46" s="18">
        <f t="shared" si="4"/>
        <v>0.15658478872016413</v>
      </c>
      <c r="E46" s="13">
        <f>IF(tblTally!J44=0,"",tblTally!J44)</f>
        <v>74</v>
      </c>
      <c r="F46" s="13">
        <f>IF(E46="","",E46+tblTally!AS44+tblTally!BB44)</f>
        <v>74</v>
      </c>
      <c r="G46" s="13">
        <f>IF(tblTally!T44+tblTally!U44=0,"",tblTally!T44+tblTally!U44)</f>
        <v>8</v>
      </c>
      <c r="H46" s="13">
        <f>IF(tblTally!V44+tblTally!W44=0,"",tblTally!V44+tblTally!W44)</f>
        <v>22</v>
      </c>
      <c r="I46" s="13">
        <f>IF(tblTally!X44+tblTally!Y44=0,"",tblTally!X44+tblTally!Y44)</f>
        <v>14</v>
      </c>
      <c r="J46" s="13" t="str">
        <f>IF(tblTally!Z44+tblTally!AA44=0,"",tblTally!Z44+tblTally!AA44)</f>
        <v/>
      </c>
      <c r="K46" s="13">
        <f>IF(tblTally!AB44+tblTally!AC44=0,"",tblTally!AB44+tblTally!AC44)</f>
        <v>2</v>
      </c>
      <c r="L46">
        <f>tblTally!K44</f>
        <v>0</v>
      </c>
      <c r="M46" s="18">
        <f>IF(tblTally!E44="","",tblTally!E44/100)</f>
        <v>0.33</v>
      </c>
      <c r="N46" s="18">
        <f t="shared" si="5"/>
        <v>0.33</v>
      </c>
      <c r="O46" s="18">
        <f>ModelParameters!Intercept+ModelParameters!CH1offset+((B46-ModelParameters!MeanFlow)/ModelParameters!SDFlow)*ModelParameters!FlowSlope+((D46-ModelParameters!MeanDiversion)/ModelParameters!SDDiversion)*ModelParameters!DiversionSlope</f>
        <v>-3.1712535743045631</v>
      </c>
      <c r="P46" s="18">
        <f t="shared" si="6"/>
        <v>4.0261948227524769E-2</v>
      </c>
      <c r="Q46" s="21">
        <f t="shared" si="7"/>
        <v>0.79056028415492841</v>
      </c>
      <c r="R46" s="13">
        <f t="shared" si="8"/>
        <v>7045</v>
      </c>
      <c r="S46" s="13">
        <f>ROUND(_xlfn.XLOOKUP('Yearling Chinook'!$A46,HatSpCkByRW!$A$3:$A$150,HatSpCkByRW!B$3:B$150,0)/$Q46/$P46/tblCleElumTreatments!A$25,0)</f>
        <v>703</v>
      </c>
      <c r="T46" s="13">
        <f>ROUND(_xlfn.XLOOKUP('Yearling Chinook'!$A46,HatSpCkByRW!$A$3:$A$150,HatSpCkByRW!C$3:C$150,0)/$Q46/$P46/tblCleElumTreatments!B$25,0)</f>
        <v>356</v>
      </c>
      <c r="U46" s="13">
        <f>ROUND(_xlfn.XLOOKUP('Yearling Chinook'!$A46,HatSpCkByRW!$A$3:$A$150,HatSpCkByRW!D$3:D$150,0)/$Q46/$P46/tblCleElumTreatments!C$25,0)</f>
        <v>0</v>
      </c>
      <c r="V46" s="13">
        <f>ROUND(_xlfn.XLOOKUP('Yearling Chinook'!$A46,HatSpCkByRW!$A$3:$A$150,HatSpCkByRW!E$3:E$150,0)/$Q46/$P46/tblCleElumTreatments!D$25,0)</f>
        <v>313</v>
      </c>
      <c r="W46" s="13">
        <f>ROUND(_xlfn.XLOOKUP('Yearling Chinook'!$A46,HatSpCkByRW!$A$3:$A$150,HatSpCkByRW!F$3:F$150,0)/$Q46/$P46/tblCleElumTreatments!E$25,0)</f>
        <v>0</v>
      </c>
      <c r="X46" s="13">
        <f>ROUND(_xlfn.XLOOKUP('Yearling Chinook'!$A46,HatSpCkByRW!$A$3:$A$150,HatSpCkByRW!G$3:G$150,0)/$Q46/$P46/tblCleElumTreatments!F$25,0)</f>
        <v>0</v>
      </c>
      <c r="Y46" s="13">
        <f>ROUND(_xlfn.XLOOKUP('Yearling Chinook'!$A46,HatSpCkByRW!$A$3:$A$150,HatSpCkByRW!H$3:H$150,0)/$Q46/$P46/tblCleElumTreatments!G$25,0)</f>
        <v>0</v>
      </c>
      <c r="Z46" s="13">
        <f>ROUND(_xlfn.XLOOKUP('Yearling Chinook'!$A46,HatSpCkByRW!$A$3:$A$150,HatSpCkByRW!I$3:I$150,0)/$Q46/$P46/tblCleElumTreatments!H$25,0)</f>
        <v>0</v>
      </c>
      <c r="AA46" s="13">
        <f>ROUND(_xlfn.XLOOKUP('Yearling Chinook'!$A46,HatSpCkByRW!$A$3:$A$150,HatSpCkByRW!J$3:J$150,0)/$Q46/$P46/tblCleElumTreatments!I$25,0)</f>
        <v>1292</v>
      </c>
      <c r="AB46" s="13"/>
      <c r="AC46" s="13"/>
      <c r="AD46" s="13"/>
      <c r="AE46" s="13"/>
      <c r="AF46" s="13"/>
      <c r="AG46" s="13"/>
      <c r="AH46" s="13"/>
      <c r="AI46" s="13"/>
      <c r="AK46" s="2">
        <f t="shared" si="9"/>
        <v>762</v>
      </c>
      <c r="AL46" s="2">
        <f t="shared" si="10"/>
        <v>2094</v>
      </c>
      <c r="AM46" s="13">
        <f t="shared" si="11"/>
        <v>4379</v>
      </c>
    </row>
    <row r="47" spans="1:39" x14ac:dyDescent="0.45">
      <c r="A47" s="17">
        <f>IF(tblTally!B45="","",tblTally!B45)</f>
        <v>46097</v>
      </c>
      <c r="B47" s="13">
        <f>IF(tblTally!B45="","",tblTally!C45+tblTally!D45)</f>
        <v>8342.5300000000007</v>
      </c>
      <c r="C47" s="13">
        <f>IF(tblTally!C45="","",tblTally!C45)</f>
        <v>1445.27</v>
      </c>
      <c r="D47" s="18">
        <f t="shared" si="4"/>
        <v>0.1732412109995409</v>
      </c>
      <c r="E47" s="13">
        <f>IF(tblTally!J45=0,"",tblTally!J45)</f>
        <v>68</v>
      </c>
      <c r="F47" s="13">
        <f>IF(E47="","",E47+tblTally!AS45+tblTally!BB45)</f>
        <v>68</v>
      </c>
      <c r="G47" s="13">
        <f>IF(tblTally!T45+tblTally!U45=0,"",tblTally!T45+tblTally!U45)</f>
        <v>2</v>
      </c>
      <c r="H47" s="13">
        <f>IF(tblTally!V45+tblTally!W45=0,"",tblTally!V45+tblTally!W45)</f>
        <v>9</v>
      </c>
      <c r="I47" s="13">
        <f>IF(tblTally!X45+tblTally!Y45=0,"",tblTally!X45+tblTally!Y45)</f>
        <v>1</v>
      </c>
      <c r="J47" s="13" t="str">
        <f>IF(tblTally!Z45+tblTally!AA45=0,"",tblTally!Z45+tblTally!AA45)</f>
        <v/>
      </c>
      <c r="K47" s="13" t="str">
        <f>IF(tblTally!AB45+tblTally!AC45=0,"",tblTally!AB45+tblTally!AC45)</f>
        <v/>
      </c>
      <c r="L47">
        <f>tblTally!K45</f>
        <v>1</v>
      </c>
      <c r="M47" s="18">
        <f>IF(tblTally!E45="","",tblTally!E45/100)</f>
        <v>0.33</v>
      </c>
      <c r="N47" s="18">
        <f t="shared" si="5"/>
        <v>0.33</v>
      </c>
      <c r="O47" s="18">
        <f>ModelParameters!Intercept+ModelParameters!CH1offset+((B47-ModelParameters!MeanFlow)/ModelParameters!SDFlow)*ModelParameters!FlowSlope+((D47-ModelParameters!MeanDiversion)/ModelParameters!SDDiversion)*ModelParameters!DiversionSlope</f>
        <v>-2.8256619230150002</v>
      </c>
      <c r="P47" s="18">
        <f t="shared" si="6"/>
        <v>5.5953104451005736E-2</v>
      </c>
      <c r="Q47" s="21">
        <f t="shared" si="7"/>
        <v>0.78998044540384948</v>
      </c>
      <c r="R47" s="13">
        <f t="shared" si="8"/>
        <v>4662</v>
      </c>
      <c r="S47" s="13">
        <f>ROUND(_xlfn.XLOOKUP('Yearling Chinook'!$A47,HatSpCkByRW!$A$3:$A$150,HatSpCkByRW!B$3:B$150,0)/$Q47/$P47/tblCleElumTreatments!A$25,0)</f>
        <v>0</v>
      </c>
      <c r="T47" s="13">
        <f>ROUND(_xlfn.XLOOKUP('Yearling Chinook'!$A47,HatSpCkByRW!$A$3:$A$150,HatSpCkByRW!C$3:C$150,0)/$Q47/$P47/tblCleElumTreatments!B$25,0)</f>
        <v>0</v>
      </c>
      <c r="U47" s="13">
        <f>ROUND(_xlfn.XLOOKUP('Yearling Chinook'!$A47,HatSpCkByRW!$A$3:$A$150,HatSpCkByRW!D$3:D$150,0)/$Q47/$P47/tblCleElumTreatments!C$25,0)</f>
        <v>0</v>
      </c>
      <c r="V47" s="13">
        <f>ROUND(_xlfn.XLOOKUP('Yearling Chinook'!$A47,HatSpCkByRW!$A$3:$A$150,HatSpCkByRW!E$3:E$150,0)/$Q47/$P47/tblCleElumTreatments!D$25,0)</f>
        <v>0</v>
      </c>
      <c r="W47" s="13">
        <f>ROUND(_xlfn.XLOOKUP('Yearling Chinook'!$A47,HatSpCkByRW!$A$3:$A$150,HatSpCkByRW!F$3:F$150,0)/$Q47/$P47/tblCleElumTreatments!E$25,0)</f>
        <v>216</v>
      </c>
      <c r="X47" s="13">
        <f>ROUND(_xlfn.XLOOKUP('Yearling Chinook'!$A47,HatSpCkByRW!$A$3:$A$150,HatSpCkByRW!G$3:G$150,0)/$Q47/$P47/tblCleElumTreatments!F$25,0)</f>
        <v>0</v>
      </c>
      <c r="Y47" s="13">
        <f>ROUND(_xlfn.XLOOKUP('Yearling Chinook'!$A47,HatSpCkByRW!$A$3:$A$150,HatSpCkByRW!H$3:H$150,0)/$Q47/$P47/tblCleElumTreatments!G$25,0)</f>
        <v>0</v>
      </c>
      <c r="Z47" s="13">
        <f>ROUND(_xlfn.XLOOKUP('Yearling Chinook'!$A47,HatSpCkByRW!$A$3:$A$150,HatSpCkByRW!I$3:I$150,0)/$Q47/$P47/tblCleElumTreatments!H$25,0)</f>
        <v>0</v>
      </c>
      <c r="AA47" s="13">
        <f>ROUND(_xlfn.XLOOKUP('Yearling Chinook'!$A47,HatSpCkByRW!$A$3:$A$150,HatSpCkByRW!J$3:J$150,0)/$Q47/$P47/tblCleElumTreatments!I$25,0)</f>
        <v>233</v>
      </c>
      <c r="AB47" s="13"/>
      <c r="AC47" s="13"/>
      <c r="AD47" s="13"/>
      <c r="AE47" s="13"/>
      <c r="AF47" s="13"/>
      <c r="AG47" s="13"/>
      <c r="AH47" s="13"/>
      <c r="AI47" s="13"/>
      <c r="AK47" s="2">
        <f t="shared" si="9"/>
        <v>137</v>
      </c>
      <c r="AL47" s="2">
        <f t="shared" si="10"/>
        <v>617</v>
      </c>
      <c r="AM47" s="13">
        <f t="shared" si="11"/>
        <v>891</v>
      </c>
    </row>
    <row r="48" spans="1:39" x14ac:dyDescent="0.45">
      <c r="A48" s="17">
        <f>IF(tblTally!B46="","",tblTally!B46)</f>
        <v>46098</v>
      </c>
      <c r="B48" s="13">
        <f>IF(tblTally!B46="","",tblTally!C46+tblTally!D46)</f>
        <v>7332.49</v>
      </c>
      <c r="C48" s="13">
        <f>IF(tblTally!C46="","",tblTally!C46)</f>
        <v>1433.79</v>
      </c>
      <c r="D48" s="18">
        <f t="shared" si="4"/>
        <v>0.1955393052019164</v>
      </c>
      <c r="E48" s="13">
        <f>IF(tblTally!J46=0,"",tblTally!J46)</f>
        <v>38</v>
      </c>
      <c r="F48" s="13">
        <f>IF(E48="","",E48+tblTally!AS46+tblTally!BB46)</f>
        <v>38</v>
      </c>
      <c r="G48" s="13">
        <f>IF(tblTally!T46+tblTally!U46=0,"",tblTally!T46+tblTally!U46)</f>
        <v>2</v>
      </c>
      <c r="H48" s="13">
        <f>IF(tblTally!V46+tblTally!W46=0,"",tblTally!V46+tblTally!W46)</f>
        <v>2</v>
      </c>
      <c r="I48" s="13">
        <f>IF(tblTally!X46+tblTally!Y46=0,"",tblTally!X46+tblTally!Y46)</f>
        <v>2</v>
      </c>
      <c r="J48" s="13" t="str">
        <f>IF(tblTally!Z46+tblTally!AA46=0,"",tblTally!Z46+tblTally!AA46)</f>
        <v/>
      </c>
      <c r="K48" s="13" t="str">
        <f>IF(tblTally!AB46+tblTally!AC46=0,"",tblTally!AB46+tblTally!AC46)</f>
        <v/>
      </c>
      <c r="L48">
        <f>tblTally!K46</f>
        <v>0</v>
      </c>
      <c r="M48" s="18">
        <f>IF(tblTally!E46="","",tblTally!E46/100)</f>
        <v>0.33</v>
      </c>
      <c r="N48" s="18">
        <f t="shared" si="5"/>
        <v>0.33</v>
      </c>
      <c r="O48" s="18">
        <f>ModelParameters!Intercept+ModelParameters!CH1offset+((B48-ModelParameters!MeanFlow)/ModelParameters!SDFlow)*ModelParameters!FlowSlope+((D48-ModelParameters!MeanDiversion)/ModelParameters!SDDiversion)*ModelParameters!DiversionSlope</f>
        <v>-2.400744211502051</v>
      </c>
      <c r="P48" s="18">
        <f t="shared" si="6"/>
        <v>8.3115964247935589E-2</v>
      </c>
      <c r="Q48" s="21">
        <f t="shared" si="7"/>
        <v>0.788685219516014</v>
      </c>
      <c r="R48" s="13">
        <f t="shared" si="8"/>
        <v>1757</v>
      </c>
      <c r="S48" s="13">
        <f>ROUND(_xlfn.XLOOKUP('Yearling Chinook'!$A48,HatSpCkByRW!$A$3:$A$150,HatSpCkByRW!B$3:B$150,0)/$Q48/$P48/tblCleElumTreatments!A$25,0)</f>
        <v>171</v>
      </c>
      <c r="T48" s="13">
        <f>ROUND(_xlfn.XLOOKUP('Yearling Chinook'!$A48,HatSpCkByRW!$A$3:$A$150,HatSpCkByRW!C$3:C$150,0)/$Q48/$P48/tblCleElumTreatments!B$25,0)</f>
        <v>0</v>
      </c>
      <c r="U48" s="13">
        <f>ROUND(_xlfn.XLOOKUP('Yearling Chinook'!$A48,HatSpCkByRW!$A$3:$A$150,HatSpCkByRW!D$3:D$150,0)/$Q48/$P48/tblCleElumTreatments!C$25,0)</f>
        <v>0</v>
      </c>
      <c r="V48" s="13">
        <f>ROUND(_xlfn.XLOOKUP('Yearling Chinook'!$A48,HatSpCkByRW!$A$3:$A$150,HatSpCkByRW!E$3:E$150,0)/$Q48/$P48/tblCleElumTreatments!D$25,0)</f>
        <v>0</v>
      </c>
      <c r="W48" s="13">
        <f>ROUND(_xlfn.XLOOKUP('Yearling Chinook'!$A48,HatSpCkByRW!$A$3:$A$150,HatSpCkByRW!F$3:F$150,0)/$Q48/$P48/tblCleElumTreatments!E$25,0)</f>
        <v>0</v>
      </c>
      <c r="X48" s="13">
        <f>ROUND(_xlfn.XLOOKUP('Yearling Chinook'!$A48,HatSpCkByRW!$A$3:$A$150,HatSpCkByRW!G$3:G$150,0)/$Q48/$P48/tblCleElumTreatments!F$25,0)</f>
        <v>0</v>
      </c>
      <c r="Y48" s="13">
        <f>ROUND(_xlfn.XLOOKUP('Yearling Chinook'!$A48,HatSpCkByRW!$A$3:$A$150,HatSpCkByRW!H$3:H$150,0)/$Q48/$P48/tblCleElumTreatments!G$25,0)</f>
        <v>0</v>
      </c>
      <c r="Z48" s="13">
        <f>ROUND(_xlfn.XLOOKUP('Yearling Chinook'!$A48,HatSpCkByRW!$A$3:$A$150,HatSpCkByRW!I$3:I$150,0)/$Q48/$P48/tblCleElumTreatments!H$25,0)</f>
        <v>0</v>
      </c>
      <c r="AA48" s="13">
        <f>ROUND(_xlfn.XLOOKUP('Yearling Chinook'!$A48,HatSpCkByRW!$A$3:$A$150,HatSpCkByRW!J$3:J$150,0)/$Q48/$P48/tblCleElumTreatments!I$25,0)</f>
        <v>157</v>
      </c>
      <c r="AB48" s="13"/>
      <c r="AC48" s="13"/>
      <c r="AD48" s="13"/>
      <c r="AE48" s="13"/>
      <c r="AF48" s="13"/>
      <c r="AG48" s="13"/>
      <c r="AH48" s="13"/>
      <c r="AI48" s="13"/>
      <c r="AK48" s="2">
        <f t="shared" si="9"/>
        <v>92</v>
      </c>
      <c r="AL48" s="2">
        <f t="shared" si="10"/>
        <v>92</v>
      </c>
      <c r="AM48" s="13">
        <f t="shared" si="11"/>
        <v>277</v>
      </c>
    </row>
    <row r="49" spans="1:39" x14ac:dyDescent="0.45">
      <c r="A49" s="17">
        <f>IF(tblTally!B47="","",tblTally!B47)</f>
        <v>46099</v>
      </c>
      <c r="B49" s="13">
        <f>IF(tblTally!B47="","",tblTally!C47+tblTally!D47)</f>
        <v>9191.18</v>
      </c>
      <c r="C49" s="13">
        <f>IF(tblTally!C47="","",tblTally!C47)</f>
        <v>1439.93</v>
      </c>
      <c r="D49" s="18">
        <f t="shared" si="4"/>
        <v>0.15666432384089965</v>
      </c>
      <c r="E49" s="13">
        <f>IF(tblTally!J47=0,"",tblTally!J47)</f>
        <v>13</v>
      </c>
      <c r="F49" s="13">
        <f>IF(E49="","",E49+tblTally!AS47+tblTally!BB47)</f>
        <v>13</v>
      </c>
      <c r="G49" s="13">
        <f>IF(tblTally!T47+tblTally!U47=0,"",tblTally!T47+tblTally!U47)</f>
        <v>1</v>
      </c>
      <c r="H49" s="13">
        <f>IF(tblTally!V47+tblTally!W47=0,"",tblTally!V47+tblTally!W47)</f>
        <v>1</v>
      </c>
      <c r="I49" s="13">
        <f>IF(tblTally!X47+tblTally!Y47=0,"",tblTally!X47+tblTally!Y47)</f>
        <v>2</v>
      </c>
      <c r="J49" s="13" t="str">
        <f>IF(tblTally!Z47+tblTally!AA47=0,"",tblTally!Z47+tblTally!AA47)</f>
        <v/>
      </c>
      <c r="K49" s="13" t="str">
        <f>IF(tblTally!AB47+tblTally!AC47=0,"",tblTally!AB47+tblTally!AC47)</f>
        <v/>
      </c>
      <c r="L49">
        <f>tblTally!K47</f>
        <v>0</v>
      </c>
      <c r="M49" s="18">
        <f>IF(tblTally!E47="","",tblTally!E47/100)</f>
        <v>0.33</v>
      </c>
      <c r="N49" s="18">
        <f t="shared" si="5"/>
        <v>0.33</v>
      </c>
      <c r="O49" s="18">
        <f>ModelParameters!Intercept+ModelParameters!CH1offset+((B49-ModelParameters!MeanFlow)/ModelParameters!SDFlow)*ModelParameters!FlowSlope+((D49-ModelParameters!MeanDiversion)/ModelParameters!SDDiversion)*ModelParameters!DiversionSlope</f>
        <v>-3.1653317243451995</v>
      </c>
      <c r="P49" s="18">
        <f t="shared" si="6"/>
        <v>4.0491397986658732E-2</v>
      </c>
      <c r="Q49" s="21">
        <f t="shared" si="7"/>
        <v>0.7882684134473199</v>
      </c>
      <c r="R49" s="13">
        <f t="shared" si="8"/>
        <v>1234</v>
      </c>
      <c r="S49" s="13">
        <f>ROUND(_xlfn.XLOOKUP('Yearling Chinook'!$A49,HatSpCkByRW!$A$3:$A$150,HatSpCkByRW!B$3:B$150,0)/$Q49/$P49/tblCleElumTreatments!A$25,0)</f>
        <v>0</v>
      </c>
      <c r="T49" s="13">
        <f>ROUND(_xlfn.XLOOKUP('Yearling Chinook'!$A49,HatSpCkByRW!$A$3:$A$150,HatSpCkByRW!C$3:C$150,0)/$Q49/$P49/tblCleElumTreatments!B$25,0)</f>
        <v>0</v>
      </c>
      <c r="U49" s="13">
        <f>ROUND(_xlfn.XLOOKUP('Yearling Chinook'!$A49,HatSpCkByRW!$A$3:$A$150,HatSpCkByRW!D$3:D$150,0)/$Q49/$P49/tblCleElumTreatments!C$25,0)</f>
        <v>0</v>
      </c>
      <c r="V49" s="13">
        <f>ROUND(_xlfn.XLOOKUP('Yearling Chinook'!$A49,HatSpCkByRW!$A$3:$A$150,HatSpCkByRW!E$3:E$150,0)/$Q49/$P49/tblCleElumTreatments!D$25,0)</f>
        <v>312</v>
      </c>
      <c r="W49" s="13">
        <f>ROUND(_xlfn.XLOOKUP('Yearling Chinook'!$A49,HatSpCkByRW!$A$3:$A$150,HatSpCkByRW!F$3:F$150,0)/$Q49/$P49/tblCleElumTreatments!E$25,0)</f>
        <v>0</v>
      </c>
      <c r="X49" s="13">
        <f>ROUND(_xlfn.XLOOKUP('Yearling Chinook'!$A49,HatSpCkByRW!$A$3:$A$150,HatSpCkByRW!G$3:G$150,0)/$Q49/$P49/tblCleElumTreatments!F$25,0)</f>
        <v>0</v>
      </c>
      <c r="Y49" s="13">
        <f>ROUND(_xlfn.XLOOKUP('Yearling Chinook'!$A49,HatSpCkByRW!$A$3:$A$150,HatSpCkByRW!H$3:H$150,0)/$Q49/$P49/tblCleElumTreatments!G$25,0)</f>
        <v>0</v>
      </c>
      <c r="Z49" s="13">
        <f>ROUND(_xlfn.XLOOKUP('Yearling Chinook'!$A49,HatSpCkByRW!$A$3:$A$150,HatSpCkByRW!I$3:I$150,0)/$Q49/$P49/tblCleElumTreatments!H$25,0)</f>
        <v>345</v>
      </c>
      <c r="AA49" s="13">
        <f>ROUND(_xlfn.XLOOKUP('Yearling Chinook'!$A49,HatSpCkByRW!$A$3:$A$150,HatSpCkByRW!J$3:J$150,0)/$Q49/$P49/tblCleElumTreatments!I$25,0)</f>
        <v>322</v>
      </c>
      <c r="AB49" s="13"/>
      <c r="AC49" s="13"/>
      <c r="AD49" s="13"/>
      <c r="AE49" s="13"/>
      <c r="AF49" s="13"/>
      <c r="AG49" s="13"/>
      <c r="AH49" s="13"/>
      <c r="AI49" s="13"/>
      <c r="AK49" s="2">
        <f t="shared" si="9"/>
        <v>95</v>
      </c>
      <c r="AL49" s="2">
        <f t="shared" si="10"/>
        <v>95</v>
      </c>
      <c r="AM49" s="13">
        <f t="shared" si="11"/>
        <v>380</v>
      </c>
    </row>
    <row r="50" spans="1:39" x14ac:dyDescent="0.45">
      <c r="A50" s="17">
        <f>IF(tblTally!B48="","",tblTally!B48)</f>
        <v>46100</v>
      </c>
      <c r="B50" s="13">
        <f>IF(tblTally!B48="","",tblTally!C48+tblTally!D48)</f>
        <v>13243.619999999999</v>
      </c>
      <c r="C50" s="13">
        <f>IF(tblTally!C48="","",tblTally!C48)</f>
        <v>1419.56</v>
      </c>
      <c r="D50" s="18">
        <f t="shared" si="4"/>
        <v>0.10718821591075552</v>
      </c>
      <c r="E50" s="13">
        <f>IF(tblTally!J48=0,"",tblTally!J48)</f>
        <v>82</v>
      </c>
      <c r="F50" s="13">
        <f>IF(E50="","",E50+tblTally!AS48+tblTally!BB48)</f>
        <v>82</v>
      </c>
      <c r="G50" s="13">
        <f>IF(tblTally!T48+tblTally!U48=0,"",tblTally!T48+tblTally!U48)</f>
        <v>6</v>
      </c>
      <c r="H50" s="13">
        <f>IF(tblTally!V48+tblTally!W48=0,"",tblTally!V48+tblTally!W48)</f>
        <v>4</v>
      </c>
      <c r="I50" s="13">
        <f>IF(tblTally!X48+tblTally!Y48=0,"",tblTally!X48+tblTally!Y48)</f>
        <v>6</v>
      </c>
      <c r="J50" s="13">
        <f>IF(tblTally!Z48+tblTally!AA48=0,"",tblTally!Z48+tblTally!AA48)</f>
        <v>1</v>
      </c>
      <c r="K50" s="13" t="str">
        <f>IF(tblTally!AB48+tblTally!AC48=0,"",tblTally!AB48+tblTally!AC48)</f>
        <v/>
      </c>
      <c r="L50">
        <f>tblTally!K48</f>
        <v>0</v>
      </c>
      <c r="M50" s="18">
        <f>IF(tblTally!E48="","",tblTally!E48/100)</f>
        <v>0.33</v>
      </c>
      <c r="N50" s="18">
        <f t="shared" si="5"/>
        <v>0.33</v>
      </c>
      <c r="O50" s="18">
        <f>ModelParameters!Intercept+ModelParameters!CH1offset+((B50-ModelParameters!MeanFlow)/ModelParameters!SDFlow)*ModelParameters!FlowSlope+((D50-ModelParameters!MeanDiversion)/ModelParameters!SDDiversion)*ModelParameters!DiversionSlope</f>
        <v>-4.5486801048930428</v>
      </c>
      <c r="P50" s="18">
        <f t="shared" si="6"/>
        <v>1.047037249482119E-2</v>
      </c>
      <c r="Q50" s="21">
        <f t="shared" si="7"/>
        <v>0.78648734285062483</v>
      </c>
      <c r="R50" s="13">
        <f t="shared" si="8"/>
        <v>30175</v>
      </c>
      <c r="S50" s="13">
        <f>ROUND(_xlfn.XLOOKUP('Yearling Chinook'!$A50,HatSpCkByRW!$A$3:$A$150,HatSpCkByRW!B$3:B$150,0)/$Q50/$P50/tblCleElumTreatments!A$25,0)</f>
        <v>1359</v>
      </c>
      <c r="T50" s="13">
        <f>ROUND(_xlfn.XLOOKUP('Yearling Chinook'!$A50,HatSpCkByRW!$A$3:$A$150,HatSpCkByRW!C$3:C$150,0)/$Q50/$P50/tblCleElumTreatments!B$25,0)</f>
        <v>0</v>
      </c>
      <c r="U50" s="13">
        <f>ROUND(_xlfn.XLOOKUP('Yearling Chinook'!$A50,HatSpCkByRW!$A$3:$A$150,HatSpCkByRW!D$3:D$150,0)/$Q50/$P50/tblCleElumTreatments!C$25,0)</f>
        <v>0</v>
      </c>
      <c r="V50" s="13">
        <f>ROUND(_xlfn.XLOOKUP('Yearling Chinook'!$A50,HatSpCkByRW!$A$3:$A$150,HatSpCkByRW!E$3:E$150,0)/$Q50/$P50/tblCleElumTreatments!D$25,0)</f>
        <v>0</v>
      </c>
      <c r="W50" s="13">
        <f>ROUND(_xlfn.XLOOKUP('Yearling Chinook'!$A50,HatSpCkByRW!$A$3:$A$150,HatSpCkByRW!F$3:F$150,0)/$Q50/$P50/tblCleElumTreatments!E$25,0)</f>
        <v>0</v>
      </c>
      <c r="X50" s="13">
        <f>ROUND(_xlfn.XLOOKUP('Yearling Chinook'!$A50,HatSpCkByRW!$A$3:$A$150,HatSpCkByRW!G$3:G$150,0)/$Q50/$P50/tblCleElumTreatments!F$25,0)</f>
        <v>0</v>
      </c>
      <c r="Y50" s="13">
        <f>ROUND(_xlfn.XLOOKUP('Yearling Chinook'!$A50,HatSpCkByRW!$A$3:$A$150,HatSpCkByRW!H$3:H$150,0)/$Q50/$P50/tblCleElumTreatments!G$25,0)</f>
        <v>0</v>
      </c>
      <c r="Z50" s="13">
        <f>ROUND(_xlfn.XLOOKUP('Yearling Chinook'!$A50,HatSpCkByRW!$A$3:$A$150,HatSpCkByRW!I$3:I$150,0)/$Q50/$P50/tblCleElumTreatments!H$25,0)</f>
        <v>0</v>
      </c>
      <c r="AA50" s="13">
        <f>ROUND(_xlfn.XLOOKUP('Yearling Chinook'!$A50,HatSpCkByRW!$A$3:$A$150,HatSpCkByRW!J$3:J$150,0)/$Q50/$P50/tblCleElumTreatments!I$25,0)</f>
        <v>1248</v>
      </c>
      <c r="AB50" s="13"/>
      <c r="AC50" s="13"/>
      <c r="AD50" s="13"/>
      <c r="AE50" s="13"/>
      <c r="AF50" s="13"/>
      <c r="AG50" s="13"/>
      <c r="AH50" s="13"/>
      <c r="AI50" s="13"/>
      <c r="AK50" s="2">
        <f t="shared" si="9"/>
        <v>2208</v>
      </c>
      <c r="AL50" s="2">
        <f t="shared" si="10"/>
        <v>1472</v>
      </c>
      <c r="AM50" s="13">
        <f t="shared" si="11"/>
        <v>6256</v>
      </c>
    </row>
    <row r="51" spans="1:39" x14ac:dyDescent="0.45">
      <c r="A51" s="17" t="str">
        <f>IF(tblTally!B49="","",tblTally!B49)</f>
        <v/>
      </c>
      <c r="B51" s="13" t="str">
        <f>IF(tblTally!B49="","",tblTally!C49+tblTally!D49)</f>
        <v/>
      </c>
      <c r="C51" s="13">
        <f>IF(tblTally!C49="","",tblTally!C49)</f>
        <v>1409.3</v>
      </c>
      <c r="D51" s="18" t="e">
        <f t="shared" si="4"/>
        <v>#VALUE!</v>
      </c>
      <c r="E51" s="13" t="str">
        <f>IF(tblTally!J49=0,"",tblTally!J49)</f>
        <v/>
      </c>
      <c r="F51" s="13" t="str">
        <f>IF(E51="","",E51+tblTally!AS49+tblTally!BB49)</f>
        <v/>
      </c>
      <c r="G51" s="13" t="str">
        <f>IF(tblTally!T49+tblTally!U49=0,"",tblTally!T49+tblTally!U49)</f>
        <v/>
      </c>
      <c r="H51" s="13" t="str">
        <f>IF(tblTally!V49+tblTally!W49=0,"",tblTally!V49+tblTally!W49)</f>
        <v/>
      </c>
      <c r="I51" s="13" t="str">
        <f>IF(tblTally!X49+tblTally!Y49=0,"",tblTally!X49+tblTally!Y49)</f>
        <v/>
      </c>
      <c r="J51" s="13" t="str">
        <f>IF(tblTally!Z49+tblTally!AA49=0,"",tblTally!Z49+tblTally!AA49)</f>
        <v/>
      </c>
      <c r="K51" s="13" t="str">
        <f>IF(tblTally!AB49+tblTally!AC49=0,"",tblTally!AB49+tblTally!AC49)</f>
        <v/>
      </c>
      <c r="L51">
        <f>tblTally!K49</f>
        <v>0</v>
      </c>
      <c r="M51" s="18" t="str">
        <f>IF(tblTally!E49="","",tblTally!E49/100)</f>
        <v/>
      </c>
      <c r="N51" s="18" t="str">
        <f t="shared" si="5"/>
        <v/>
      </c>
      <c r="O51" s="18" t="e">
        <f>ModelParameters!Intercept+ModelParameters!CH1offset+((B51-ModelParameters!MeanFlow)/ModelParameters!SDFlow)*ModelParameters!FlowSlope+((D51-ModelParameters!MeanDiversion)/ModelParameters!SDDiversion)*ModelParameters!DiversionSlope</f>
        <v>#VALUE!</v>
      </c>
      <c r="P51" s="18" t="e">
        <f t="shared" si="6"/>
        <v>#VALUE!</v>
      </c>
      <c r="Q51" s="21" t="e">
        <f t="shared" si="7"/>
        <v>#VALUE!</v>
      </c>
      <c r="R51" s="13" t="str">
        <f t="shared" si="8"/>
        <v/>
      </c>
      <c r="S51" s="13" t="e">
        <f>ROUND(_xlfn.XLOOKUP('Yearling Chinook'!$A51,HatSpCkByRW!$A$3:$A$150,HatSpCkByRW!B$3:B$150,0)/$Q51/$P51/tblCleElumTreatments!A$25,0)</f>
        <v>#VALUE!</v>
      </c>
      <c r="T51" s="13" t="e">
        <f>ROUND(_xlfn.XLOOKUP('Yearling Chinook'!$A51,HatSpCkByRW!$A$3:$A$150,HatSpCkByRW!C$3:C$150,0)/$Q51/$P51/tblCleElumTreatments!B$25,0)</f>
        <v>#VALUE!</v>
      </c>
      <c r="U51" s="13" t="e">
        <f>ROUND(_xlfn.XLOOKUP('Yearling Chinook'!$A51,HatSpCkByRW!$A$3:$A$150,HatSpCkByRW!D$3:D$150,0)/$Q51/$P51/tblCleElumTreatments!C$25,0)</f>
        <v>#VALUE!</v>
      </c>
      <c r="V51" s="13" t="e">
        <f>ROUND(_xlfn.XLOOKUP('Yearling Chinook'!$A51,HatSpCkByRW!$A$3:$A$150,HatSpCkByRW!E$3:E$150,0)/$Q51/$P51/tblCleElumTreatments!D$25,0)</f>
        <v>#VALUE!</v>
      </c>
      <c r="W51" s="13" t="e">
        <f>ROUND(_xlfn.XLOOKUP('Yearling Chinook'!$A51,HatSpCkByRW!$A$3:$A$150,HatSpCkByRW!F$3:F$150,0)/$Q51/$P51/tblCleElumTreatments!E$25,0)</f>
        <v>#VALUE!</v>
      </c>
      <c r="X51" s="13" t="e">
        <f>ROUND(_xlfn.XLOOKUP('Yearling Chinook'!$A51,HatSpCkByRW!$A$3:$A$150,HatSpCkByRW!G$3:G$150,0)/$Q51/$P51/tblCleElumTreatments!F$25,0)</f>
        <v>#VALUE!</v>
      </c>
      <c r="Y51" s="13" t="e">
        <f>ROUND(_xlfn.XLOOKUP('Yearling Chinook'!$A51,HatSpCkByRW!$A$3:$A$150,HatSpCkByRW!H$3:H$150,0)/$Q51/$P51/tblCleElumTreatments!G$25,0)</f>
        <v>#VALUE!</v>
      </c>
      <c r="Z51" s="13" t="e">
        <f>ROUND(_xlfn.XLOOKUP('Yearling Chinook'!$A51,HatSpCkByRW!$A$3:$A$150,HatSpCkByRW!I$3:I$150,0)/$Q51/$P51/tblCleElumTreatments!H$25,0)</f>
        <v>#VALUE!</v>
      </c>
      <c r="AA51" s="13" t="e">
        <f>ROUND(_xlfn.XLOOKUP('Yearling Chinook'!$A51,HatSpCkByRW!$A$3:$A$150,HatSpCkByRW!J$3:J$150,0)/$Q51/$P51/tblCleElumTreatments!I$25,0)</f>
        <v>#VALUE!</v>
      </c>
      <c r="AB51" s="13"/>
      <c r="AC51" s="13"/>
      <c r="AD51" s="13"/>
      <c r="AE51" s="13"/>
      <c r="AF51" s="13"/>
      <c r="AG51" s="13"/>
      <c r="AH51" s="13"/>
      <c r="AI51" s="13"/>
      <c r="AK51" s="2" t="str">
        <f t="shared" si="9"/>
        <v/>
      </c>
      <c r="AL51" s="2" t="str">
        <f t="shared" si="10"/>
        <v/>
      </c>
      <c r="AM51" s="13" t="str">
        <f t="shared" si="11"/>
        <v/>
      </c>
    </row>
    <row r="52" spans="1:39" x14ac:dyDescent="0.45">
      <c r="A52" s="17" t="str">
        <f>IF(tblTally!B50="","",tblTally!B50)</f>
        <v/>
      </c>
      <c r="B52" s="13" t="str">
        <f>IF(tblTally!B50="","",tblTally!C50+tblTally!D50)</f>
        <v/>
      </c>
      <c r="C52" s="13" t="str">
        <f>IF(tblTally!C50="","",tblTally!C50)</f>
        <v/>
      </c>
      <c r="D52" s="18" t="str">
        <f t="shared" si="4"/>
        <v/>
      </c>
      <c r="E52" s="13" t="str">
        <f>IF(tblTally!J50=0,"",tblTally!J50)</f>
        <v/>
      </c>
      <c r="F52" s="13" t="str">
        <f>IF(E52="","",E52+tblTally!AS50+tblTally!BB50)</f>
        <v/>
      </c>
      <c r="G52" s="13" t="str">
        <f>IF(tblTally!T50+tblTally!U50=0,"",tblTally!T50+tblTally!U50)</f>
        <v/>
      </c>
      <c r="H52" s="13" t="str">
        <f>IF(tblTally!V50+tblTally!W50=0,"",tblTally!V50+tblTally!W50)</f>
        <v/>
      </c>
      <c r="I52" s="13" t="str">
        <f>IF(tblTally!X50+tblTally!Y50=0,"",tblTally!X50+tblTally!Y50)</f>
        <v/>
      </c>
      <c r="J52" s="13" t="str">
        <f>IF(tblTally!Z50+tblTally!AA50=0,"",tblTally!Z50+tblTally!AA50)</f>
        <v/>
      </c>
      <c r="K52" s="13" t="str">
        <f>IF(tblTally!AB50+tblTally!AC50=0,"",tblTally!AB50+tblTally!AC50)</f>
        <v/>
      </c>
      <c r="L52">
        <f>tblTally!K50</f>
        <v>0</v>
      </c>
      <c r="M52" s="18" t="str">
        <f>IF(tblTally!E50="","",tblTally!E50/100)</f>
        <v/>
      </c>
      <c r="N52" s="18" t="str">
        <f t="shared" si="5"/>
        <v/>
      </c>
      <c r="O52" s="18" t="e">
        <f>ModelParameters!Intercept+ModelParameters!CH1offset+((B52-ModelParameters!MeanFlow)/ModelParameters!SDFlow)*ModelParameters!FlowSlope+((D52-ModelParameters!MeanDiversion)/ModelParameters!SDDiversion)*ModelParameters!DiversionSlope</f>
        <v>#VALUE!</v>
      </c>
      <c r="P52" s="18" t="e">
        <f t="shared" si="6"/>
        <v>#VALUE!</v>
      </c>
      <c r="Q52" s="21" t="e">
        <f t="shared" si="7"/>
        <v>#VALUE!</v>
      </c>
      <c r="R52" s="13" t="str">
        <f t="shared" si="8"/>
        <v/>
      </c>
      <c r="S52" s="13" t="e">
        <f>ROUND(_xlfn.XLOOKUP('Yearling Chinook'!$A52,HatSpCkByRW!$A$3:$A$150,HatSpCkByRW!B$3:B$150,0)/$Q52/$P52/tblCleElumTreatments!A$25,0)</f>
        <v>#VALUE!</v>
      </c>
      <c r="T52" s="13" t="e">
        <f>ROUND(_xlfn.XLOOKUP('Yearling Chinook'!$A52,HatSpCkByRW!$A$3:$A$150,HatSpCkByRW!C$3:C$150,0)/$Q52/$P52/tblCleElumTreatments!B$25,0)</f>
        <v>#VALUE!</v>
      </c>
      <c r="U52" s="13" t="e">
        <f>ROUND(_xlfn.XLOOKUP('Yearling Chinook'!$A52,HatSpCkByRW!$A$3:$A$150,HatSpCkByRW!D$3:D$150,0)/$Q52/$P52/tblCleElumTreatments!C$25,0)</f>
        <v>#VALUE!</v>
      </c>
      <c r="V52" s="13" t="e">
        <f>ROUND(_xlfn.XLOOKUP('Yearling Chinook'!$A52,HatSpCkByRW!$A$3:$A$150,HatSpCkByRW!E$3:E$150,0)/$Q52/$P52/tblCleElumTreatments!D$25,0)</f>
        <v>#VALUE!</v>
      </c>
      <c r="W52" s="13" t="e">
        <f>ROUND(_xlfn.XLOOKUP('Yearling Chinook'!$A52,HatSpCkByRW!$A$3:$A$150,HatSpCkByRW!F$3:F$150,0)/$Q52/$P52/tblCleElumTreatments!E$25,0)</f>
        <v>#VALUE!</v>
      </c>
      <c r="X52" s="13" t="e">
        <f>ROUND(_xlfn.XLOOKUP('Yearling Chinook'!$A52,HatSpCkByRW!$A$3:$A$150,HatSpCkByRW!G$3:G$150,0)/$Q52/$P52/tblCleElumTreatments!F$25,0)</f>
        <v>#VALUE!</v>
      </c>
      <c r="Y52" s="13" t="e">
        <f>ROUND(_xlfn.XLOOKUP('Yearling Chinook'!$A52,HatSpCkByRW!$A$3:$A$150,HatSpCkByRW!H$3:H$150,0)/$Q52/$P52/tblCleElumTreatments!G$25,0)</f>
        <v>#VALUE!</v>
      </c>
      <c r="Z52" s="13" t="e">
        <f>ROUND(_xlfn.XLOOKUP('Yearling Chinook'!$A52,HatSpCkByRW!$A$3:$A$150,HatSpCkByRW!I$3:I$150,0)/$Q52/$P52/tblCleElumTreatments!H$25,0)</f>
        <v>#VALUE!</v>
      </c>
      <c r="AA52" s="13" t="e">
        <f>ROUND(_xlfn.XLOOKUP('Yearling Chinook'!$A52,HatSpCkByRW!$A$3:$A$150,HatSpCkByRW!J$3:J$150,0)/$Q52/$P52/tblCleElumTreatments!I$25,0)</f>
        <v>#VALUE!</v>
      </c>
      <c r="AB52" s="13"/>
      <c r="AC52" s="13"/>
      <c r="AD52" s="13"/>
      <c r="AE52" s="13"/>
      <c r="AF52" s="13"/>
      <c r="AG52" s="13"/>
      <c r="AH52" s="13"/>
      <c r="AI52" s="13"/>
      <c r="AK52" s="2" t="str">
        <f t="shared" si="9"/>
        <v/>
      </c>
      <c r="AL52" s="2" t="str">
        <f t="shared" si="10"/>
        <v/>
      </c>
      <c r="AM52" s="13" t="str">
        <f t="shared" si="11"/>
        <v/>
      </c>
    </row>
    <row r="53" spans="1:39" x14ac:dyDescent="0.45">
      <c r="A53" s="17" t="str">
        <f>IF(tblTally!B51="","",tblTally!B51)</f>
        <v/>
      </c>
      <c r="B53" s="13" t="str">
        <f>IF(tblTally!B51="","",tblTally!C51+tblTally!D51)</f>
        <v/>
      </c>
      <c r="C53" s="13" t="str">
        <f>IF(tblTally!C51="","",tblTally!C51)</f>
        <v/>
      </c>
      <c r="D53" s="18" t="str">
        <f t="shared" si="4"/>
        <v/>
      </c>
      <c r="E53" s="13" t="str">
        <f>IF(tblTally!J51=0,"",tblTally!J51)</f>
        <v/>
      </c>
      <c r="F53" s="13" t="str">
        <f>IF(E53="","",E53+tblTally!AS51+tblTally!BB51)</f>
        <v/>
      </c>
      <c r="G53" s="13" t="str">
        <f>IF(tblTally!T51+tblTally!U51=0,"",tblTally!T51+tblTally!U51)</f>
        <v/>
      </c>
      <c r="H53" s="13" t="str">
        <f>IF(tblTally!V51+tblTally!W51=0,"",tblTally!V51+tblTally!W51)</f>
        <v/>
      </c>
      <c r="I53" s="13" t="str">
        <f>IF(tblTally!X51+tblTally!Y51=0,"",tblTally!X51+tblTally!Y51)</f>
        <v/>
      </c>
      <c r="J53" s="13" t="str">
        <f>IF(tblTally!Z51+tblTally!AA51=0,"",tblTally!Z51+tblTally!AA51)</f>
        <v/>
      </c>
      <c r="K53" s="13" t="str">
        <f>IF(tblTally!AB51+tblTally!AC51=0,"",tblTally!AB51+tblTally!AC51)</f>
        <v/>
      </c>
      <c r="L53">
        <f>tblTally!K51</f>
        <v>0</v>
      </c>
      <c r="M53" s="18" t="str">
        <f>IF(tblTally!E51="","",tblTally!E51/100)</f>
        <v/>
      </c>
      <c r="N53" s="18" t="str">
        <f t="shared" si="5"/>
        <v/>
      </c>
      <c r="O53" s="18" t="e">
        <f>ModelParameters!Intercept+ModelParameters!CH1offset+((B53-ModelParameters!MeanFlow)/ModelParameters!SDFlow)*ModelParameters!FlowSlope+((D53-ModelParameters!MeanDiversion)/ModelParameters!SDDiversion)*ModelParameters!DiversionSlope</f>
        <v>#VALUE!</v>
      </c>
      <c r="P53" s="18" t="e">
        <f t="shared" si="6"/>
        <v>#VALUE!</v>
      </c>
      <c r="Q53" s="21" t="e">
        <f t="shared" si="7"/>
        <v>#VALUE!</v>
      </c>
      <c r="R53" s="13" t="str">
        <f t="shared" si="8"/>
        <v/>
      </c>
      <c r="S53" s="13" t="e">
        <f>ROUND(_xlfn.XLOOKUP('Yearling Chinook'!$A53,HatSpCkByRW!$A$3:$A$150,HatSpCkByRW!B$3:B$150,0)/$Q53/$P53/tblCleElumTreatments!A$25,0)</f>
        <v>#VALUE!</v>
      </c>
      <c r="T53" s="13" t="e">
        <f>ROUND(_xlfn.XLOOKUP('Yearling Chinook'!$A53,HatSpCkByRW!$A$3:$A$150,HatSpCkByRW!C$3:C$150,0)/$Q53/$P53/tblCleElumTreatments!B$25,0)</f>
        <v>#VALUE!</v>
      </c>
      <c r="U53" s="13" t="e">
        <f>ROUND(_xlfn.XLOOKUP('Yearling Chinook'!$A53,HatSpCkByRW!$A$3:$A$150,HatSpCkByRW!D$3:D$150,0)/$Q53/$P53/tblCleElumTreatments!C$25,0)</f>
        <v>#VALUE!</v>
      </c>
      <c r="V53" s="13" t="e">
        <f>ROUND(_xlfn.XLOOKUP('Yearling Chinook'!$A53,HatSpCkByRW!$A$3:$A$150,HatSpCkByRW!E$3:E$150,0)/$Q53/$P53/tblCleElumTreatments!D$25,0)</f>
        <v>#VALUE!</v>
      </c>
      <c r="W53" s="13" t="e">
        <f>ROUND(_xlfn.XLOOKUP('Yearling Chinook'!$A53,HatSpCkByRW!$A$3:$A$150,HatSpCkByRW!F$3:F$150,0)/$Q53/$P53/tblCleElumTreatments!E$25,0)</f>
        <v>#VALUE!</v>
      </c>
      <c r="X53" s="13" t="e">
        <f>ROUND(_xlfn.XLOOKUP('Yearling Chinook'!$A53,HatSpCkByRW!$A$3:$A$150,HatSpCkByRW!G$3:G$150,0)/$Q53/$P53/tblCleElumTreatments!F$25,0)</f>
        <v>#VALUE!</v>
      </c>
      <c r="Y53" s="13" t="e">
        <f>ROUND(_xlfn.XLOOKUP('Yearling Chinook'!$A53,HatSpCkByRW!$A$3:$A$150,HatSpCkByRW!H$3:H$150,0)/$Q53/$P53/tblCleElumTreatments!G$25,0)</f>
        <v>#VALUE!</v>
      </c>
      <c r="Z53" s="13" t="e">
        <f>ROUND(_xlfn.XLOOKUP('Yearling Chinook'!$A53,HatSpCkByRW!$A$3:$A$150,HatSpCkByRW!I$3:I$150,0)/$Q53/$P53/tblCleElumTreatments!H$25,0)</f>
        <v>#VALUE!</v>
      </c>
      <c r="AA53" s="13" t="e">
        <f>ROUND(_xlfn.XLOOKUP('Yearling Chinook'!$A53,HatSpCkByRW!$A$3:$A$150,HatSpCkByRW!J$3:J$150,0)/$Q53/$P53/tblCleElumTreatments!I$25,0)</f>
        <v>#VALUE!</v>
      </c>
      <c r="AB53" s="13"/>
      <c r="AC53" s="13"/>
      <c r="AD53" s="13"/>
      <c r="AE53" s="13"/>
      <c r="AF53" s="13"/>
      <c r="AG53" s="13"/>
      <c r="AH53" s="13"/>
      <c r="AI53" s="13"/>
      <c r="AK53" s="2" t="str">
        <f t="shared" si="9"/>
        <v/>
      </c>
      <c r="AL53" s="2" t="str">
        <f t="shared" si="10"/>
        <v/>
      </c>
      <c r="AM53" s="13" t="str">
        <f t="shared" si="11"/>
        <v/>
      </c>
    </row>
    <row r="54" spans="1:39" x14ac:dyDescent="0.45">
      <c r="A54" s="17" t="str">
        <f>IF(tblTally!B52="","",tblTally!B52)</f>
        <v/>
      </c>
      <c r="B54" s="13" t="str">
        <f>IF(tblTally!B52="","",tblTally!C52+tblTally!D52)</f>
        <v/>
      </c>
      <c r="C54" s="13" t="str">
        <f>IF(tblTally!C52="","",tblTally!C52)</f>
        <v/>
      </c>
      <c r="D54" s="18" t="str">
        <f t="shared" si="4"/>
        <v/>
      </c>
      <c r="E54" s="13" t="str">
        <f>IF(tblTally!J52=0,"",tblTally!J52)</f>
        <v/>
      </c>
      <c r="F54" s="13" t="str">
        <f>IF(E54="","",E54+tblTally!AS52+tblTally!BB52)</f>
        <v/>
      </c>
      <c r="G54" s="13" t="str">
        <f>IF(tblTally!T52+tblTally!U52=0,"",tblTally!T52+tblTally!U52)</f>
        <v/>
      </c>
      <c r="H54" s="13" t="str">
        <f>IF(tblTally!V52+tblTally!W52=0,"",tblTally!V52+tblTally!W52)</f>
        <v/>
      </c>
      <c r="I54" s="13" t="str">
        <f>IF(tblTally!X52+tblTally!Y52=0,"",tblTally!X52+tblTally!Y52)</f>
        <v/>
      </c>
      <c r="J54" s="13" t="str">
        <f>IF(tblTally!Z52+tblTally!AA52=0,"",tblTally!Z52+tblTally!AA52)</f>
        <v/>
      </c>
      <c r="K54" s="13" t="str">
        <f>IF(tblTally!AB52+tblTally!AC52=0,"",tblTally!AB52+tblTally!AC52)</f>
        <v/>
      </c>
      <c r="L54">
        <f>tblTally!K52</f>
        <v>0</v>
      </c>
      <c r="M54" s="18" t="str">
        <f>IF(tblTally!E52="","",tblTally!E52/100)</f>
        <v/>
      </c>
      <c r="N54" s="18" t="str">
        <f t="shared" si="5"/>
        <v/>
      </c>
      <c r="O54" s="18" t="e">
        <f>ModelParameters!Intercept+ModelParameters!CH1offset+((B54-ModelParameters!MeanFlow)/ModelParameters!SDFlow)*ModelParameters!FlowSlope+((D54-ModelParameters!MeanDiversion)/ModelParameters!SDDiversion)*ModelParameters!DiversionSlope</f>
        <v>#VALUE!</v>
      </c>
      <c r="P54" s="18" t="e">
        <f t="shared" si="6"/>
        <v>#VALUE!</v>
      </c>
      <c r="Q54" s="21" t="e">
        <f t="shared" si="7"/>
        <v>#VALUE!</v>
      </c>
      <c r="R54" s="13" t="str">
        <f t="shared" si="8"/>
        <v/>
      </c>
      <c r="S54" s="13" t="e">
        <f>ROUND(_xlfn.XLOOKUP('Yearling Chinook'!$A54,HatSpCkByRW!$A$3:$A$150,HatSpCkByRW!B$3:B$150,0)/$Q54/$P54/tblCleElumTreatments!A$25,0)</f>
        <v>#VALUE!</v>
      </c>
      <c r="T54" s="13" t="e">
        <f>ROUND(_xlfn.XLOOKUP('Yearling Chinook'!$A54,HatSpCkByRW!$A$3:$A$150,HatSpCkByRW!C$3:C$150,0)/$Q54/$P54/tblCleElumTreatments!B$25,0)</f>
        <v>#VALUE!</v>
      </c>
      <c r="U54" s="13" t="e">
        <f>ROUND(_xlfn.XLOOKUP('Yearling Chinook'!$A54,HatSpCkByRW!$A$3:$A$150,HatSpCkByRW!D$3:D$150,0)/$Q54/$P54/tblCleElumTreatments!C$25,0)</f>
        <v>#VALUE!</v>
      </c>
      <c r="V54" s="13" t="e">
        <f>ROUND(_xlfn.XLOOKUP('Yearling Chinook'!$A54,HatSpCkByRW!$A$3:$A$150,HatSpCkByRW!E$3:E$150,0)/$Q54/$P54/tblCleElumTreatments!D$25,0)</f>
        <v>#VALUE!</v>
      </c>
      <c r="W54" s="13" t="e">
        <f>ROUND(_xlfn.XLOOKUP('Yearling Chinook'!$A54,HatSpCkByRW!$A$3:$A$150,HatSpCkByRW!F$3:F$150,0)/$Q54/$P54/tblCleElumTreatments!E$25,0)</f>
        <v>#VALUE!</v>
      </c>
      <c r="X54" s="13" t="e">
        <f>ROUND(_xlfn.XLOOKUP('Yearling Chinook'!$A54,HatSpCkByRW!$A$3:$A$150,HatSpCkByRW!G$3:G$150,0)/$Q54/$P54/tblCleElumTreatments!F$25,0)</f>
        <v>#VALUE!</v>
      </c>
      <c r="Y54" s="13" t="e">
        <f>ROUND(_xlfn.XLOOKUP('Yearling Chinook'!$A54,HatSpCkByRW!$A$3:$A$150,HatSpCkByRW!H$3:H$150,0)/$Q54/$P54/tblCleElumTreatments!G$25,0)</f>
        <v>#VALUE!</v>
      </c>
      <c r="Z54" s="13" t="e">
        <f>ROUND(_xlfn.XLOOKUP('Yearling Chinook'!$A54,HatSpCkByRW!$A$3:$A$150,HatSpCkByRW!I$3:I$150,0)/$Q54/$P54/tblCleElumTreatments!H$25,0)</f>
        <v>#VALUE!</v>
      </c>
      <c r="AA54" s="13" t="e">
        <f>ROUND(_xlfn.XLOOKUP('Yearling Chinook'!$A54,HatSpCkByRW!$A$3:$A$150,HatSpCkByRW!J$3:J$150,0)/$Q54/$P54/tblCleElumTreatments!I$25,0)</f>
        <v>#VALUE!</v>
      </c>
      <c r="AB54" s="13"/>
      <c r="AC54" s="13"/>
      <c r="AD54" s="13"/>
      <c r="AE54" s="13"/>
      <c r="AF54" s="13"/>
      <c r="AG54" s="13"/>
      <c r="AH54" s="13"/>
      <c r="AI54" s="13"/>
      <c r="AK54" s="2" t="str">
        <f t="shared" si="9"/>
        <v/>
      </c>
      <c r="AL54" s="2" t="str">
        <f t="shared" si="10"/>
        <v/>
      </c>
      <c r="AM54" s="13" t="str">
        <f t="shared" si="11"/>
        <v/>
      </c>
    </row>
    <row r="55" spans="1:39" x14ac:dyDescent="0.45">
      <c r="A55" s="17" t="str">
        <f>IF(tblTally!B53="","",tblTally!B53)</f>
        <v/>
      </c>
      <c r="B55" s="13" t="str">
        <f>IF(tblTally!B53="","",tblTally!C53+tblTally!D53)</f>
        <v/>
      </c>
      <c r="C55" s="13" t="str">
        <f>IF(tblTally!C53="","",tblTally!C53)</f>
        <v/>
      </c>
      <c r="D55" s="18" t="str">
        <f t="shared" si="4"/>
        <v/>
      </c>
      <c r="E55" s="13" t="str">
        <f>IF(tblTally!J53=0,"",tblTally!J53)</f>
        <v/>
      </c>
      <c r="F55" s="13" t="str">
        <f>IF(E55="","",E55+tblTally!AS53+tblTally!BB53)</f>
        <v/>
      </c>
      <c r="G55" s="13" t="str">
        <f>IF(tblTally!T53+tblTally!U53=0,"",tblTally!T53+tblTally!U53)</f>
        <v/>
      </c>
      <c r="H55" s="13" t="str">
        <f>IF(tblTally!V53+tblTally!W53=0,"",tblTally!V53+tblTally!W53)</f>
        <v/>
      </c>
      <c r="I55" s="13" t="str">
        <f>IF(tblTally!X53+tblTally!Y53=0,"",tblTally!X53+tblTally!Y53)</f>
        <v/>
      </c>
      <c r="J55" s="13" t="str">
        <f>IF(tblTally!Z53+tblTally!AA53=0,"",tblTally!Z53+tblTally!AA53)</f>
        <v/>
      </c>
      <c r="K55" s="13" t="str">
        <f>IF(tblTally!AB53+tblTally!AC53=0,"",tblTally!AB53+tblTally!AC53)</f>
        <v/>
      </c>
      <c r="L55">
        <f>tblTally!K53</f>
        <v>0</v>
      </c>
      <c r="M55" s="18" t="str">
        <f>IF(tblTally!E53="","",tblTally!E53/100)</f>
        <v/>
      </c>
      <c r="N55" s="18" t="str">
        <f t="shared" si="5"/>
        <v/>
      </c>
      <c r="O55" s="18" t="e">
        <f>ModelParameters!Intercept+ModelParameters!CH1offset+((B55-ModelParameters!MeanFlow)/ModelParameters!SDFlow)*ModelParameters!FlowSlope+((D55-ModelParameters!MeanDiversion)/ModelParameters!SDDiversion)*ModelParameters!DiversionSlope</f>
        <v>#VALUE!</v>
      </c>
      <c r="P55" s="18" t="e">
        <f t="shared" si="6"/>
        <v>#VALUE!</v>
      </c>
      <c r="Q55" s="21" t="e">
        <f t="shared" si="7"/>
        <v>#VALUE!</v>
      </c>
      <c r="R55" s="13" t="str">
        <f t="shared" si="8"/>
        <v/>
      </c>
      <c r="S55" s="13" t="e">
        <f>ROUND(_xlfn.XLOOKUP('Yearling Chinook'!$A55,HatSpCkByRW!$A$3:$A$150,HatSpCkByRW!B$3:B$150,0)/$Q55/$P55/tblCleElumTreatments!A$25,0)</f>
        <v>#VALUE!</v>
      </c>
      <c r="T55" s="13" t="e">
        <f>ROUND(_xlfn.XLOOKUP('Yearling Chinook'!$A55,HatSpCkByRW!$A$3:$A$150,HatSpCkByRW!C$3:C$150,0)/$Q55/$P55/tblCleElumTreatments!B$25,0)</f>
        <v>#VALUE!</v>
      </c>
      <c r="U55" s="13" t="e">
        <f>ROUND(_xlfn.XLOOKUP('Yearling Chinook'!$A55,HatSpCkByRW!$A$3:$A$150,HatSpCkByRW!D$3:D$150,0)/$Q55/$P55/tblCleElumTreatments!C$25,0)</f>
        <v>#VALUE!</v>
      </c>
      <c r="V55" s="13" t="e">
        <f>ROUND(_xlfn.XLOOKUP('Yearling Chinook'!$A55,HatSpCkByRW!$A$3:$A$150,HatSpCkByRW!E$3:E$150,0)/$Q55/$P55/tblCleElumTreatments!D$25,0)</f>
        <v>#VALUE!</v>
      </c>
      <c r="W55" s="13" t="e">
        <f>ROUND(_xlfn.XLOOKUP('Yearling Chinook'!$A55,HatSpCkByRW!$A$3:$A$150,HatSpCkByRW!F$3:F$150,0)/$Q55/$P55/tblCleElumTreatments!E$25,0)</f>
        <v>#VALUE!</v>
      </c>
      <c r="X55" s="13" t="e">
        <f>ROUND(_xlfn.XLOOKUP('Yearling Chinook'!$A55,HatSpCkByRW!$A$3:$A$150,HatSpCkByRW!G$3:G$150,0)/$Q55/$P55/tblCleElumTreatments!F$25,0)</f>
        <v>#VALUE!</v>
      </c>
      <c r="Y55" s="13" t="e">
        <f>ROUND(_xlfn.XLOOKUP('Yearling Chinook'!$A55,HatSpCkByRW!$A$3:$A$150,HatSpCkByRW!H$3:H$150,0)/$Q55/$P55/tblCleElumTreatments!G$25,0)</f>
        <v>#VALUE!</v>
      </c>
      <c r="Z55" s="13" t="e">
        <f>ROUND(_xlfn.XLOOKUP('Yearling Chinook'!$A55,HatSpCkByRW!$A$3:$A$150,HatSpCkByRW!I$3:I$150,0)/$Q55/$P55/tblCleElumTreatments!H$25,0)</f>
        <v>#VALUE!</v>
      </c>
      <c r="AA55" s="13" t="e">
        <f>ROUND(_xlfn.XLOOKUP('Yearling Chinook'!$A55,HatSpCkByRW!$A$3:$A$150,HatSpCkByRW!J$3:J$150,0)/$Q55/$P55/tblCleElumTreatments!I$25,0)</f>
        <v>#VALUE!</v>
      </c>
      <c r="AB55" s="13"/>
      <c r="AC55" s="13"/>
      <c r="AD55" s="13"/>
      <c r="AE55" s="13"/>
      <c r="AF55" s="13"/>
      <c r="AG55" s="13"/>
      <c r="AH55" s="13"/>
      <c r="AI55" s="13"/>
      <c r="AK55" s="2" t="str">
        <f t="shared" si="9"/>
        <v/>
      </c>
      <c r="AL55" s="2" t="str">
        <f t="shared" si="10"/>
        <v/>
      </c>
      <c r="AM55" s="13" t="str">
        <f t="shared" si="11"/>
        <v/>
      </c>
    </row>
    <row r="56" spans="1:39" x14ac:dyDescent="0.45">
      <c r="A56" s="17" t="str">
        <f>IF(tblTally!B54="","",tblTally!B54)</f>
        <v/>
      </c>
      <c r="B56" s="13" t="str">
        <f>IF(tblTally!B54="","",tblTally!C54+tblTally!D54)</f>
        <v/>
      </c>
      <c r="C56" s="13" t="str">
        <f>IF(tblTally!C54="","",tblTally!C54)</f>
        <v/>
      </c>
      <c r="D56" s="18" t="str">
        <f t="shared" si="4"/>
        <v/>
      </c>
      <c r="E56" s="13" t="str">
        <f>IF(tblTally!J54=0,"",tblTally!J54)</f>
        <v/>
      </c>
      <c r="F56" s="13" t="str">
        <f>IF(E56="","",E56+tblTally!AS54+tblTally!BB54)</f>
        <v/>
      </c>
      <c r="G56" s="13" t="str">
        <f>IF(tblTally!T54+tblTally!U54=0,"",tblTally!T54+tblTally!U54)</f>
        <v/>
      </c>
      <c r="H56" s="13" t="str">
        <f>IF(tblTally!V54+tblTally!W54=0,"",tblTally!V54+tblTally!W54)</f>
        <v/>
      </c>
      <c r="I56" s="13" t="str">
        <f>IF(tblTally!X54+tblTally!Y54=0,"",tblTally!X54+tblTally!Y54)</f>
        <v/>
      </c>
      <c r="J56" s="13" t="str">
        <f>IF(tblTally!Z54+tblTally!AA54=0,"",tblTally!Z54+tblTally!AA54)</f>
        <v/>
      </c>
      <c r="K56" s="13" t="str">
        <f>IF(tblTally!AB54+tblTally!AC54=0,"",tblTally!AB54+tblTally!AC54)</f>
        <v/>
      </c>
      <c r="L56">
        <f>tblTally!K54</f>
        <v>0</v>
      </c>
      <c r="M56" s="18" t="str">
        <f>IF(tblTally!E54="","",tblTally!E54/100)</f>
        <v/>
      </c>
      <c r="N56" s="18" t="str">
        <f t="shared" si="5"/>
        <v/>
      </c>
      <c r="O56" s="18" t="e">
        <f>ModelParameters!Intercept+ModelParameters!CH1offset+((B56-ModelParameters!MeanFlow)/ModelParameters!SDFlow)*ModelParameters!FlowSlope+((D56-ModelParameters!MeanDiversion)/ModelParameters!SDDiversion)*ModelParameters!DiversionSlope</f>
        <v>#VALUE!</v>
      </c>
      <c r="P56" s="18" t="e">
        <f t="shared" si="6"/>
        <v>#VALUE!</v>
      </c>
      <c r="Q56" s="21" t="e">
        <f t="shared" si="7"/>
        <v>#VALUE!</v>
      </c>
      <c r="R56" s="13" t="str">
        <f t="shared" si="8"/>
        <v/>
      </c>
      <c r="S56" s="13" t="e">
        <f>ROUND(_xlfn.XLOOKUP('Yearling Chinook'!$A56,HatSpCkByRW!$A$3:$A$150,HatSpCkByRW!B$3:B$150,0)/$Q56/$P56/tblCleElumTreatments!A$25,0)</f>
        <v>#VALUE!</v>
      </c>
      <c r="T56" s="13" t="e">
        <f>ROUND(_xlfn.XLOOKUP('Yearling Chinook'!$A56,HatSpCkByRW!$A$3:$A$150,HatSpCkByRW!C$3:C$150,0)/$Q56/$P56/tblCleElumTreatments!B$25,0)</f>
        <v>#VALUE!</v>
      </c>
      <c r="U56" s="13" t="e">
        <f>ROUND(_xlfn.XLOOKUP('Yearling Chinook'!$A56,HatSpCkByRW!$A$3:$A$150,HatSpCkByRW!D$3:D$150,0)/$Q56/$P56/tblCleElumTreatments!C$25,0)</f>
        <v>#VALUE!</v>
      </c>
      <c r="V56" s="13" t="e">
        <f>ROUND(_xlfn.XLOOKUP('Yearling Chinook'!$A56,HatSpCkByRW!$A$3:$A$150,HatSpCkByRW!E$3:E$150,0)/$Q56/$P56/tblCleElumTreatments!D$25,0)</f>
        <v>#VALUE!</v>
      </c>
      <c r="W56" s="13" t="e">
        <f>ROUND(_xlfn.XLOOKUP('Yearling Chinook'!$A56,HatSpCkByRW!$A$3:$A$150,HatSpCkByRW!F$3:F$150,0)/$Q56/$P56/tblCleElumTreatments!E$25,0)</f>
        <v>#VALUE!</v>
      </c>
      <c r="X56" s="13" t="e">
        <f>ROUND(_xlfn.XLOOKUP('Yearling Chinook'!$A56,HatSpCkByRW!$A$3:$A$150,HatSpCkByRW!G$3:G$150,0)/$Q56/$P56/tblCleElumTreatments!F$25,0)</f>
        <v>#VALUE!</v>
      </c>
      <c r="Y56" s="13" t="e">
        <f>ROUND(_xlfn.XLOOKUP('Yearling Chinook'!$A56,HatSpCkByRW!$A$3:$A$150,HatSpCkByRW!H$3:H$150,0)/$Q56/$P56/tblCleElumTreatments!G$25,0)</f>
        <v>#VALUE!</v>
      </c>
      <c r="Z56" s="13" t="e">
        <f>ROUND(_xlfn.XLOOKUP('Yearling Chinook'!$A56,HatSpCkByRW!$A$3:$A$150,HatSpCkByRW!I$3:I$150,0)/$Q56/$P56/tblCleElumTreatments!H$25,0)</f>
        <v>#VALUE!</v>
      </c>
      <c r="AA56" s="13" t="e">
        <f>ROUND(_xlfn.XLOOKUP('Yearling Chinook'!$A56,HatSpCkByRW!$A$3:$A$150,HatSpCkByRW!J$3:J$150,0)/$Q56/$P56/tblCleElumTreatments!I$25,0)</f>
        <v>#VALUE!</v>
      </c>
      <c r="AB56" s="13"/>
      <c r="AC56" s="13"/>
      <c r="AD56" s="13"/>
      <c r="AE56" s="13"/>
      <c r="AF56" s="13"/>
      <c r="AG56" s="13"/>
      <c r="AH56" s="13"/>
      <c r="AI56" s="13"/>
      <c r="AK56" s="2" t="str">
        <f t="shared" si="9"/>
        <v/>
      </c>
      <c r="AL56" s="2" t="str">
        <f t="shared" si="10"/>
        <v/>
      </c>
      <c r="AM56" s="13" t="str">
        <f t="shared" si="11"/>
        <v/>
      </c>
    </row>
    <row r="57" spans="1:39" x14ac:dyDescent="0.45">
      <c r="A57" s="17" t="str">
        <f>IF(tblTally!B55="","",tblTally!B55)</f>
        <v/>
      </c>
      <c r="B57" s="13" t="str">
        <f>IF(tblTally!B55="","",tblTally!C55+tblTally!D55)</f>
        <v/>
      </c>
      <c r="C57" s="13" t="str">
        <f>IF(tblTally!C55="","",tblTally!C55)</f>
        <v/>
      </c>
      <c r="D57" s="18" t="str">
        <f t="shared" si="4"/>
        <v/>
      </c>
      <c r="E57" s="13" t="str">
        <f>IF(tblTally!J55=0,"",tblTally!J55)</f>
        <v/>
      </c>
      <c r="F57" s="13" t="str">
        <f>IF(E57="","",E57+tblTally!AS55+tblTally!BB55)</f>
        <v/>
      </c>
      <c r="G57" s="13" t="str">
        <f>IF(tblTally!T55+tblTally!U55=0,"",tblTally!T55+tblTally!U55)</f>
        <v/>
      </c>
      <c r="H57" s="13" t="str">
        <f>IF(tblTally!V55+tblTally!W55=0,"",tblTally!V55+tblTally!W55)</f>
        <v/>
      </c>
      <c r="I57" s="13" t="str">
        <f>IF(tblTally!X55+tblTally!Y55=0,"",tblTally!X55+tblTally!Y55)</f>
        <v/>
      </c>
      <c r="J57" s="13" t="str">
        <f>IF(tblTally!Z55+tblTally!AA55=0,"",tblTally!Z55+tblTally!AA55)</f>
        <v/>
      </c>
      <c r="K57" s="13" t="str">
        <f>IF(tblTally!AB55+tblTally!AC55=0,"",tblTally!AB55+tblTally!AC55)</f>
        <v/>
      </c>
      <c r="L57">
        <f>tblTally!K55</f>
        <v>0</v>
      </c>
      <c r="M57" s="18" t="str">
        <f>IF(tblTally!E55="","",tblTally!E55/100)</f>
        <v/>
      </c>
      <c r="N57" s="18" t="str">
        <f t="shared" si="5"/>
        <v/>
      </c>
      <c r="O57" s="18" t="e">
        <f>ModelParameters!Intercept+ModelParameters!CH1offset+((B57-ModelParameters!MeanFlow)/ModelParameters!SDFlow)*ModelParameters!FlowSlope+((D57-ModelParameters!MeanDiversion)/ModelParameters!SDDiversion)*ModelParameters!DiversionSlope</f>
        <v>#VALUE!</v>
      </c>
      <c r="P57" s="18" t="e">
        <f t="shared" si="6"/>
        <v>#VALUE!</v>
      </c>
      <c r="Q57" s="21" t="e">
        <f t="shared" si="7"/>
        <v>#VALUE!</v>
      </c>
      <c r="R57" s="13" t="str">
        <f t="shared" si="8"/>
        <v/>
      </c>
      <c r="S57" s="13" t="e">
        <f>ROUND(_xlfn.XLOOKUP('Yearling Chinook'!$A57,HatSpCkByRW!$A$3:$A$150,HatSpCkByRW!B$3:B$150,0)/$Q57/$P57/tblCleElumTreatments!A$25,0)</f>
        <v>#VALUE!</v>
      </c>
      <c r="T57" s="13" t="e">
        <f>ROUND(_xlfn.XLOOKUP('Yearling Chinook'!$A57,HatSpCkByRW!$A$3:$A$150,HatSpCkByRW!C$3:C$150,0)/$Q57/$P57/tblCleElumTreatments!B$25,0)</f>
        <v>#VALUE!</v>
      </c>
      <c r="U57" s="13" t="e">
        <f>ROUND(_xlfn.XLOOKUP('Yearling Chinook'!$A57,HatSpCkByRW!$A$3:$A$150,HatSpCkByRW!D$3:D$150,0)/$Q57/$P57/tblCleElumTreatments!C$25,0)</f>
        <v>#VALUE!</v>
      </c>
      <c r="V57" s="13" t="e">
        <f>ROUND(_xlfn.XLOOKUP('Yearling Chinook'!$A57,HatSpCkByRW!$A$3:$A$150,HatSpCkByRW!E$3:E$150,0)/$Q57/$P57/tblCleElumTreatments!D$25,0)</f>
        <v>#VALUE!</v>
      </c>
      <c r="W57" s="13" t="e">
        <f>ROUND(_xlfn.XLOOKUP('Yearling Chinook'!$A57,HatSpCkByRW!$A$3:$A$150,HatSpCkByRW!F$3:F$150,0)/$Q57/$P57/tblCleElumTreatments!E$25,0)</f>
        <v>#VALUE!</v>
      </c>
      <c r="X57" s="13" t="e">
        <f>ROUND(_xlfn.XLOOKUP('Yearling Chinook'!$A57,HatSpCkByRW!$A$3:$A$150,HatSpCkByRW!G$3:G$150,0)/$Q57/$P57/tblCleElumTreatments!F$25,0)</f>
        <v>#VALUE!</v>
      </c>
      <c r="Y57" s="13" t="e">
        <f>ROUND(_xlfn.XLOOKUP('Yearling Chinook'!$A57,HatSpCkByRW!$A$3:$A$150,HatSpCkByRW!H$3:H$150,0)/$Q57/$P57/tblCleElumTreatments!G$25,0)</f>
        <v>#VALUE!</v>
      </c>
      <c r="Z57" s="13" t="e">
        <f>ROUND(_xlfn.XLOOKUP('Yearling Chinook'!$A57,HatSpCkByRW!$A$3:$A$150,HatSpCkByRW!I$3:I$150,0)/$Q57/$P57/tblCleElumTreatments!H$25,0)</f>
        <v>#VALUE!</v>
      </c>
      <c r="AA57" s="13" t="e">
        <f>ROUND(_xlfn.XLOOKUP('Yearling Chinook'!$A57,HatSpCkByRW!$A$3:$A$150,HatSpCkByRW!J$3:J$150,0)/$Q57/$P57/tblCleElumTreatments!I$25,0)</f>
        <v>#VALUE!</v>
      </c>
      <c r="AB57" s="13"/>
      <c r="AC57" s="13"/>
      <c r="AD57" s="13"/>
      <c r="AE57" s="13"/>
      <c r="AF57" s="13"/>
      <c r="AG57" s="13"/>
      <c r="AH57" s="13"/>
      <c r="AI57" s="13"/>
      <c r="AK57" s="2" t="str">
        <f t="shared" si="9"/>
        <v/>
      </c>
      <c r="AL57" s="2" t="str">
        <f t="shared" si="10"/>
        <v/>
      </c>
      <c r="AM57" s="13" t="str">
        <f t="shared" si="11"/>
        <v/>
      </c>
    </row>
    <row r="58" spans="1:39" x14ac:dyDescent="0.45">
      <c r="A58" s="17" t="str">
        <f>IF(tblTally!B56="","",tblTally!B56)</f>
        <v/>
      </c>
      <c r="B58" s="13" t="str">
        <f>IF(tblTally!B56="","",tblTally!C56+tblTally!D56)</f>
        <v/>
      </c>
      <c r="C58" s="13" t="str">
        <f>IF(tblTally!C56="","",tblTally!C56)</f>
        <v/>
      </c>
      <c r="D58" s="18" t="str">
        <f t="shared" si="4"/>
        <v/>
      </c>
      <c r="E58" s="13" t="str">
        <f>IF(tblTally!J56=0,"",tblTally!J56)</f>
        <v/>
      </c>
      <c r="F58" s="13" t="str">
        <f>IF(E58="","",E58+tblTally!AS56+tblTally!BB56)</f>
        <v/>
      </c>
      <c r="G58" s="13" t="str">
        <f>IF(tblTally!T56+tblTally!U56=0,"",tblTally!T56+tblTally!U56)</f>
        <v/>
      </c>
      <c r="H58" s="13" t="str">
        <f>IF(tblTally!V56+tblTally!W56=0,"",tblTally!V56+tblTally!W56)</f>
        <v/>
      </c>
      <c r="I58" s="13" t="str">
        <f>IF(tblTally!X56+tblTally!Y56=0,"",tblTally!X56+tblTally!Y56)</f>
        <v/>
      </c>
      <c r="J58" s="13" t="str">
        <f>IF(tblTally!Z56+tblTally!AA56=0,"",tblTally!Z56+tblTally!AA56)</f>
        <v/>
      </c>
      <c r="K58" s="13" t="str">
        <f>IF(tblTally!AB56+tblTally!AC56=0,"",tblTally!AB56+tblTally!AC56)</f>
        <v/>
      </c>
      <c r="L58">
        <f>tblTally!K56</f>
        <v>0</v>
      </c>
      <c r="M58" s="18" t="str">
        <f>IF(tblTally!E56="","",tblTally!E56/100)</f>
        <v/>
      </c>
      <c r="N58" s="18" t="str">
        <f t="shared" si="5"/>
        <v/>
      </c>
      <c r="O58" s="18" t="e">
        <f>ModelParameters!Intercept+ModelParameters!CH1offset+((B58-ModelParameters!MeanFlow)/ModelParameters!SDFlow)*ModelParameters!FlowSlope+((D58-ModelParameters!MeanDiversion)/ModelParameters!SDDiversion)*ModelParameters!DiversionSlope</f>
        <v>#VALUE!</v>
      </c>
      <c r="P58" s="18" t="e">
        <f t="shared" si="6"/>
        <v>#VALUE!</v>
      </c>
      <c r="Q58" s="21" t="e">
        <f t="shared" si="7"/>
        <v>#VALUE!</v>
      </c>
      <c r="R58" s="13" t="str">
        <f t="shared" si="8"/>
        <v/>
      </c>
      <c r="S58" s="13" t="e">
        <f>ROUND(_xlfn.XLOOKUP('Yearling Chinook'!$A58,HatSpCkByRW!$A$3:$A$150,HatSpCkByRW!B$3:B$150,0)/$Q58/$P58/tblCleElumTreatments!A$25,0)</f>
        <v>#VALUE!</v>
      </c>
      <c r="T58" s="13" t="e">
        <f>ROUND(_xlfn.XLOOKUP('Yearling Chinook'!$A58,HatSpCkByRW!$A$3:$A$150,HatSpCkByRW!C$3:C$150,0)/$Q58/$P58/tblCleElumTreatments!B$25,0)</f>
        <v>#VALUE!</v>
      </c>
      <c r="U58" s="13" t="e">
        <f>ROUND(_xlfn.XLOOKUP('Yearling Chinook'!$A58,HatSpCkByRW!$A$3:$A$150,HatSpCkByRW!D$3:D$150,0)/$Q58/$P58/tblCleElumTreatments!C$25,0)</f>
        <v>#VALUE!</v>
      </c>
      <c r="V58" s="13" t="e">
        <f>ROUND(_xlfn.XLOOKUP('Yearling Chinook'!$A58,HatSpCkByRW!$A$3:$A$150,HatSpCkByRW!E$3:E$150,0)/$Q58/$P58/tblCleElumTreatments!D$25,0)</f>
        <v>#VALUE!</v>
      </c>
      <c r="W58" s="13" t="e">
        <f>ROUND(_xlfn.XLOOKUP('Yearling Chinook'!$A58,HatSpCkByRW!$A$3:$A$150,HatSpCkByRW!F$3:F$150,0)/$Q58/$P58/tblCleElumTreatments!E$25,0)</f>
        <v>#VALUE!</v>
      </c>
      <c r="X58" s="13" t="e">
        <f>ROUND(_xlfn.XLOOKUP('Yearling Chinook'!$A58,HatSpCkByRW!$A$3:$A$150,HatSpCkByRW!G$3:G$150,0)/$Q58/$P58/tblCleElumTreatments!F$25,0)</f>
        <v>#VALUE!</v>
      </c>
      <c r="Y58" s="13" t="e">
        <f>ROUND(_xlfn.XLOOKUP('Yearling Chinook'!$A58,HatSpCkByRW!$A$3:$A$150,HatSpCkByRW!H$3:H$150,0)/$Q58/$P58/tblCleElumTreatments!G$25,0)</f>
        <v>#VALUE!</v>
      </c>
      <c r="Z58" s="13" t="e">
        <f>ROUND(_xlfn.XLOOKUP('Yearling Chinook'!$A58,HatSpCkByRW!$A$3:$A$150,HatSpCkByRW!I$3:I$150,0)/$Q58/$P58/tblCleElumTreatments!H$25,0)</f>
        <v>#VALUE!</v>
      </c>
      <c r="AA58" s="13" t="e">
        <f>ROUND(_xlfn.XLOOKUP('Yearling Chinook'!$A58,HatSpCkByRW!$A$3:$A$150,HatSpCkByRW!J$3:J$150,0)/$Q58/$P58/tblCleElumTreatments!I$25,0)</f>
        <v>#VALUE!</v>
      </c>
      <c r="AB58" s="13"/>
      <c r="AC58" s="13"/>
      <c r="AD58" s="13"/>
      <c r="AE58" s="13"/>
      <c r="AF58" s="13"/>
      <c r="AG58" s="13"/>
      <c r="AH58" s="13"/>
      <c r="AI58" s="13"/>
      <c r="AK58" s="2" t="str">
        <f t="shared" si="9"/>
        <v/>
      </c>
      <c r="AL58" s="2" t="str">
        <f t="shared" si="10"/>
        <v/>
      </c>
      <c r="AM58" s="13" t="str">
        <f t="shared" si="11"/>
        <v/>
      </c>
    </row>
    <row r="59" spans="1:39" x14ac:dyDescent="0.45">
      <c r="A59" s="17" t="str">
        <f>IF(tblTally!B57="","",tblTally!B57)</f>
        <v/>
      </c>
      <c r="B59" s="13" t="str">
        <f>IF(tblTally!B57="","",tblTally!C57+tblTally!D57)</f>
        <v/>
      </c>
      <c r="C59" s="13" t="str">
        <f>IF(tblTally!C57="","",tblTally!C57)</f>
        <v/>
      </c>
      <c r="D59" s="18" t="str">
        <f t="shared" si="4"/>
        <v/>
      </c>
      <c r="E59" s="13" t="str">
        <f>IF(tblTally!J57=0,"",tblTally!J57)</f>
        <v/>
      </c>
      <c r="F59" s="13" t="str">
        <f>IF(E59="","",E59+tblTally!AS57+tblTally!BB57)</f>
        <v/>
      </c>
      <c r="G59" s="13" t="str">
        <f>IF(tblTally!T57+tblTally!U57=0,"",tblTally!T57+tblTally!U57)</f>
        <v/>
      </c>
      <c r="H59" s="13" t="str">
        <f>IF(tblTally!V57+tblTally!W57=0,"",tblTally!V57+tblTally!W57)</f>
        <v/>
      </c>
      <c r="I59" s="13" t="str">
        <f>IF(tblTally!X57+tblTally!Y57=0,"",tblTally!X57+tblTally!Y57)</f>
        <v/>
      </c>
      <c r="J59" s="13" t="str">
        <f>IF(tblTally!Z57+tblTally!AA57=0,"",tblTally!Z57+tblTally!AA57)</f>
        <v/>
      </c>
      <c r="K59" s="13" t="str">
        <f>IF(tblTally!AB57+tblTally!AC57=0,"",tblTally!AB57+tblTally!AC57)</f>
        <v/>
      </c>
      <c r="L59">
        <f>tblTally!K57</f>
        <v>0</v>
      </c>
      <c r="M59" s="18" t="str">
        <f>IF(tblTally!E57="","",tblTally!E57/100)</f>
        <v/>
      </c>
      <c r="N59" s="18" t="str">
        <f t="shared" si="5"/>
        <v/>
      </c>
      <c r="O59" s="18" t="e">
        <f>ModelParameters!Intercept+ModelParameters!CH1offset+((B59-ModelParameters!MeanFlow)/ModelParameters!SDFlow)*ModelParameters!FlowSlope+((D59-ModelParameters!MeanDiversion)/ModelParameters!SDDiversion)*ModelParameters!DiversionSlope</f>
        <v>#VALUE!</v>
      </c>
      <c r="P59" s="18" t="e">
        <f t="shared" si="6"/>
        <v>#VALUE!</v>
      </c>
      <c r="Q59" s="21" t="e">
        <f t="shared" si="7"/>
        <v>#VALUE!</v>
      </c>
      <c r="R59" s="13" t="str">
        <f t="shared" si="8"/>
        <v/>
      </c>
      <c r="S59" s="13" t="e">
        <f>ROUND(_xlfn.XLOOKUP('Yearling Chinook'!$A59,HatSpCkByRW!$A$3:$A$150,HatSpCkByRW!B$3:B$150,0)/$Q59/$P59/tblCleElumTreatments!A$25,0)</f>
        <v>#VALUE!</v>
      </c>
      <c r="T59" s="13" t="e">
        <f>ROUND(_xlfn.XLOOKUP('Yearling Chinook'!$A59,HatSpCkByRW!$A$3:$A$150,HatSpCkByRW!C$3:C$150,0)/$Q59/$P59/tblCleElumTreatments!B$25,0)</f>
        <v>#VALUE!</v>
      </c>
      <c r="U59" s="13" t="e">
        <f>ROUND(_xlfn.XLOOKUP('Yearling Chinook'!$A59,HatSpCkByRW!$A$3:$A$150,HatSpCkByRW!D$3:D$150,0)/$Q59/$P59/tblCleElumTreatments!C$25,0)</f>
        <v>#VALUE!</v>
      </c>
      <c r="V59" s="13" t="e">
        <f>ROUND(_xlfn.XLOOKUP('Yearling Chinook'!$A59,HatSpCkByRW!$A$3:$A$150,HatSpCkByRW!E$3:E$150,0)/$Q59/$P59/tblCleElumTreatments!D$25,0)</f>
        <v>#VALUE!</v>
      </c>
      <c r="W59" s="13" t="e">
        <f>ROUND(_xlfn.XLOOKUP('Yearling Chinook'!$A59,HatSpCkByRW!$A$3:$A$150,HatSpCkByRW!F$3:F$150,0)/$Q59/$P59/tblCleElumTreatments!E$25,0)</f>
        <v>#VALUE!</v>
      </c>
      <c r="X59" s="13" t="e">
        <f>ROUND(_xlfn.XLOOKUP('Yearling Chinook'!$A59,HatSpCkByRW!$A$3:$A$150,HatSpCkByRW!G$3:G$150,0)/$Q59/$P59/tblCleElumTreatments!F$25,0)</f>
        <v>#VALUE!</v>
      </c>
      <c r="Y59" s="13" t="e">
        <f>ROUND(_xlfn.XLOOKUP('Yearling Chinook'!$A59,HatSpCkByRW!$A$3:$A$150,HatSpCkByRW!H$3:H$150,0)/$Q59/$P59/tblCleElumTreatments!G$25,0)</f>
        <v>#VALUE!</v>
      </c>
      <c r="Z59" s="13" t="e">
        <f>ROUND(_xlfn.XLOOKUP('Yearling Chinook'!$A59,HatSpCkByRW!$A$3:$A$150,HatSpCkByRW!I$3:I$150,0)/$Q59/$P59/tblCleElumTreatments!H$25,0)</f>
        <v>#VALUE!</v>
      </c>
      <c r="AA59" s="13" t="e">
        <f>ROUND(_xlfn.XLOOKUP('Yearling Chinook'!$A59,HatSpCkByRW!$A$3:$A$150,HatSpCkByRW!J$3:J$150,0)/$Q59/$P59/tblCleElumTreatments!I$25,0)</f>
        <v>#VALUE!</v>
      </c>
      <c r="AB59" s="13"/>
      <c r="AC59" s="13"/>
      <c r="AD59" s="13"/>
      <c r="AE59" s="13"/>
      <c r="AF59" s="13"/>
      <c r="AG59" s="13"/>
      <c r="AH59" s="13"/>
      <c r="AI59" s="13"/>
      <c r="AK59" s="2" t="str">
        <f t="shared" si="9"/>
        <v/>
      </c>
      <c r="AL59" s="2" t="str">
        <f t="shared" si="10"/>
        <v/>
      </c>
      <c r="AM59" s="13" t="str">
        <f t="shared" si="11"/>
        <v/>
      </c>
    </row>
    <row r="60" spans="1:39" x14ac:dyDescent="0.45">
      <c r="A60" s="17" t="str">
        <f>IF(tblTally!B58="","",tblTally!B58)</f>
        <v/>
      </c>
      <c r="B60" s="13" t="str">
        <f>IF(tblTally!B58="","",tblTally!C58+tblTally!D58)</f>
        <v/>
      </c>
      <c r="C60" s="13" t="str">
        <f>IF(tblTally!C58="","",tblTally!C58)</f>
        <v/>
      </c>
      <c r="D60" s="18" t="str">
        <f t="shared" si="4"/>
        <v/>
      </c>
      <c r="E60" s="13" t="str">
        <f>IF(tblTally!J58=0,"",tblTally!J58)</f>
        <v/>
      </c>
      <c r="F60" s="13" t="str">
        <f>IF(E60="","",E60+tblTally!AS58+tblTally!BB58)</f>
        <v/>
      </c>
      <c r="G60" s="13" t="str">
        <f>IF(tblTally!T58+tblTally!U58=0,"",tblTally!T58+tblTally!U58)</f>
        <v/>
      </c>
      <c r="H60" s="13" t="str">
        <f>IF(tblTally!V58+tblTally!W58=0,"",tblTally!V58+tblTally!W58)</f>
        <v/>
      </c>
      <c r="I60" s="13" t="str">
        <f>IF(tblTally!X58+tblTally!Y58=0,"",tblTally!X58+tblTally!Y58)</f>
        <v/>
      </c>
      <c r="J60" s="13" t="str">
        <f>IF(tblTally!Z58+tblTally!AA58=0,"",tblTally!Z58+tblTally!AA58)</f>
        <v/>
      </c>
      <c r="K60" s="13" t="str">
        <f>IF(tblTally!AB58+tblTally!AC58=0,"",tblTally!AB58+tblTally!AC58)</f>
        <v/>
      </c>
      <c r="L60">
        <f>tblTally!K58</f>
        <v>0</v>
      </c>
      <c r="M60" s="18" t="str">
        <f>IF(tblTally!E58="","",tblTally!E58/100)</f>
        <v/>
      </c>
      <c r="N60" s="18" t="str">
        <f t="shared" si="5"/>
        <v/>
      </c>
      <c r="O60" s="18" t="e">
        <f>ModelParameters!Intercept+ModelParameters!CH1offset+((B60-ModelParameters!MeanFlow)/ModelParameters!SDFlow)*ModelParameters!FlowSlope+((D60-ModelParameters!MeanDiversion)/ModelParameters!SDDiversion)*ModelParameters!DiversionSlope</f>
        <v>#VALUE!</v>
      </c>
      <c r="P60" s="18" t="e">
        <f t="shared" si="6"/>
        <v>#VALUE!</v>
      </c>
      <c r="Q60" s="21" t="e">
        <f t="shared" si="7"/>
        <v>#VALUE!</v>
      </c>
      <c r="R60" s="13" t="str">
        <f t="shared" si="8"/>
        <v/>
      </c>
      <c r="S60" s="13" t="e">
        <f>ROUND(_xlfn.XLOOKUP('Yearling Chinook'!$A60,HatSpCkByRW!$A$3:$A$150,HatSpCkByRW!B$3:B$150,0)/$Q60/$P60/tblCleElumTreatments!A$25,0)</f>
        <v>#VALUE!</v>
      </c>
      <c r="T60" s="13" t="e">
        <f>ROUND(_xlfn.XLOOKUP('Yearling Chinook'!$A60,HatSpCkByRW!$A$3:$A$150,HatSpCkByRW!C$3:C$150,0)/$Q60/$P60/tblCleElumTreatments!B$25,0)</f>
        <v>#VALUE!</v>
      </c>
      <c r="U60" s="13" t="e">
        <f>ROUND(_xlfn.XLOOKUP('Yearling Chinook'!$A60,HatSpCkByRW!$A$3:$A$150,HatSpCkByRW!D$3:D$150,0)/$Q60/$P60/tblCleElumTreatments!C$25,0)</f>
        <v>#VALUE!</v>
      </c>
      <c r="V60" s="13" t="e">
        <f>ROUND(_xlfn.XLOOKUP('Yearling Chinook'!$A60,HatSpCkByRW!$A$3:$A$150,HatSpCkByRW!E$3:E$150,0)/$Q60/$P60/tblCleElumTreatments!D$25,0)</f>
        <v>#VALUE!</v>
      </c>
      <c r="W60" s="13" t="e">
        <f>ROUND(_xlfn.XLOOKUP('Yearling Chinook'!$A60,HatSpCkByRW!$A$3:$A$150,HatSpCkByRW!F$3:F$150,0)/$Q60/$P60/tblCleElumTreatments!E$25,0)</f>
        <v>#VALUE!</v>
      </c>
      <c r="X60" s="13" t="e">
        <f>ROUND(_xlfn.XLOOKUP('Yearling Chinook'!$A60,HatSpCkByRW!$A$3:$A$150,HatSpCkByRW!G$3:G$150,0)/$Q60/$P60/tblCleElumTreatments!F$25,0)</f>
        <v>#VALUE!</v>
      </c>
      <c r="Y60" s="13" t="e">
        <f>ROUND(_xlfn.XLOOKUP('Yearling Chinook'!$A60,HatSpCkByRW!$A$3:$A$150,HatSpCkByRW!H$3:H$150,0)/$Q60/$P60/tblCleElumTreatments!G$25,0)</f>
        <v>#VALUE!</v>
      </c>
      <c r="Z60" s="13" t="e">
        <f>ROUND(_xlfn.XLOOKUP('Yearling Chinook'!$A60,HatSpCkByRW!$A$3:$A$150,HatSpCkByRW!I$3:I$150,0)/$Q60/$P60/tblCleElumTreatments!H$25,0)</f>
        <v>#VALUE!</v>
      </c>
      <c r="AA60" s="13" t="e">
        <f>ROUND(_xlfn.XLOOKUP('Yearling Chinook'!$A60,HatSpCkByRW!$A$3:$A$150,HatSpCkByRW!J$3:J$150,0)/$Q60/$P60/tblCleElumTreatments!I$25,0)</f>
        <v>#VALUE!</v>
      </c>
      <c r="AB60" s="13"/>
      <c r="AC60" s="13"/>
      <c r="AD60" s="13"/>
      <c r="AE60" s="13"/>
      <c r="AF60" s="13"/>
      <c r="AG60" s="13"/>
      <c r="AH60" s="13"/>
      <c r="AI60" s="13"/>
      <c r="AK60" s="2" t="str">
        <f t="shared" si="9"/>
        <v/>
      </c>
      <c r="AL60" s="2" t="str">
        <f t="shared" si="10"/>
        <v/>
      </c>
      <c r="AM60" s="13" t="str">
        <f t="shared" si="11"/>
        <v/>
      </c>
    </row>
    <row r="61" spans="1:39" x14ac:dyDescent="0.45">
      <c r="A61" s="17" t="str">
        <f>IF(tblTally!B59="","",tblTally!B59)</f>
        <v/>
      </c>
      <c r="B61" s="13" t="str">
        <f>IF(tblTally!B59="","",tblTally!C59+tblTally!D59)</f>
        <v/>
      </c>
      <c r="C61" s="13" t="str">
        <f>IF(tblTally!C59="","",tblTally!C59)</f>
        <v/>
      </c>
      <c r="D61" s="18" t="str">
        <f t="shared" si="4"/>
        <v/>
      </c>
      <c r="E61" s="13" t="str">
        <f>IF(tblTally!J59=0,"",tblTally!J59)</f>
        <v/>
      </c>
      <c r="F61" s="13" t="str">
        <f>IF(E61="","",E61+tblTally!AS59+tblTally!BB59)</f>
        <v/>
      </c>
      <c r="G61" s="13" t="str">
        <f>IF(tblTally!T59+tblTally!U59=0,"",tblTally!T59+tblTally!U59)</f>
        <v/>
      </c>
      <c r="H61" s="13" t="str">
        <f>IF(tblTally!V59+tblTally!W59=0,"",tblTally!V59+tblTally!W59)</f>
        <v/>
      </c>
      <c r="I61" s="13" t="str">
        <f>IF(tblTally!X59+tblTally!Y59=0,"",tblTally!X59+tblTally!Y59)</f>
        <v/>
      </c>
      <c r="J61" s="13" t="str">
        <f>IF(tblTally!Z59+tblTally!AA59=0,"",tblTally!Z59+tblTally!AA59)</f>
        <v/>
      </c>
      <c r="K61" s="13" t="str">
        <f>IF(tblTally!AB59+tblTally!AC59=0,"",tblTally!AB59+tblTally!AC59)</f>
        <v/>
      </c>
      <c r="L61">
        <f>tblTally!K59</f>
        <v>0</v>
      </c>
      <c r="M61" s="18" t="str">
        <f>IF(tblTally!E59="","",tblTally!E59/100)</f>
        <v/>
      </c>
      <c r="N61" s="18" t="str">
        <f t="shared" si="5"/>
        <v/>
      </c>
      <c r="O61" s="18" t="e">
        <f>ModelParameters!Intercept+ModelParameters!CH1offset+((B61-ModelParameters!MeanFlow)/ModelParameters!SDFlow)*ModelParameters!FlowSlope+((D61-ModelParameters!MeanDiversion)/ModelParameters!SDDiversion)*ModelParameters!DiversionSlope</f>
        <v>#VALUE!</v>
      </c>
      <c r="P61" s="18" t="e">
        <f t="shared" si="6"/>
        <v>#VALUE!</v>
      </c>
      <c r="Q61" s="21" t="e">
        <f t="shared" si="7"/>
        <v>#VALUE!</v>
      </c>
      <c r="R61" s="13" t="str">
        <f t="shared" si="8"/>
        <v/>
      </c>
      <c r="S61" s="13" t="e">
        <f>ROUND(_xlfn.XLOOKUP('Yearling Chinook'!$A61,HatSpCkByRW!$A$3:$A$150,HatSpCkByRW!B$3:B$150,0)/$Q61/$P61/tblCleElumTreatments!A$25,0)</f>
        <v>#VALUE!</v>
      </c>
      <c r="T61" s="13" t="e">
        <f>ROUND(_xlfn.XLOOKUP('Yearling Chinook'!$A61,HatSpCkByRW!$A$3:$A$150,HatSpCkByRW!C$3:C$150,0)/$Q61/$P61/tblCleElumTreatments!B$25,0)</f>
        <v>#VALUE!</v>
      </c>
      <c r="U61" s="13" t="e">
        <f>ROUND(_xlfn.XLOOKUP('Yearling Chinook'!$A61,HatSpCkByRW!$A$3:$A$150,HatSpCkByRW!D$3:D$150,0)/$Q61/$P61/tblCleElumTreatments!C$25,0)</f>
        <v>#VALUE!</v>
      </c>
      <c r="V61" s="13" t="e">
        <f>ROUND(_xlfn.XLOOKUP('Yearling Chinook'!$A61,HatSpCkByRW!$A$3:$A$150,HatSpCkByRW!E$3:E$150,0)/$Q61/$P61/tblCleElumTreatments!D$25,0)</f>
        <v>#VALUE!</v>
      </c>
      <c r="W61" s="13" t="e">
        <f>ROUND(_xlfn.XLOOKUP('Yearling Chinook'!$A61,HatSpCkByRW!$A$3:$A$150,HatSpCkByRW!F$3:F$150,0)/$Q61/$P61/tblCleElumTreatments!E$25,0)</f>
        <v>#VALUE!</v>
      </c>
      <c r="X61" s="13" t="e">
        <f>ROUND(_xlfn.XLOOKUP('Yearling Chinook'!$A61,HatSpCkByRW!$A$3:$A$150,HatSpCkByRW!G$3:G$150,0)/$Q61/$P61/tblCleElumTreatments!F$25,0)</f>
        <v>#VALUE!</v>
      </c>
      <c r="Y61" s="13" t="e">
        <f>ROUND(_xlfn.XLOOKUP('Yearling Chinook'!$A61,HatSpCkByRW!$A$3:$A$150,HatSpCkByRW!H$3:H$150,0)/$Q61/$P61/tblCleElumTreatments!G$25,0)</f>
        <v>#VALUE!</v>
      </c>
      <c r="Z61" s="13" t="e">
        <f>ROUND(_xlfn.XLOOKUP('Yearling Chinook'!$A61,HatSpCkByRW!$A$3:$A$150,HatSpCkByRW!I$3:I$150,0)/$Q61/$P61/tblCleElumTreatments!H$25,0)</f>
        <v>#VALUE!</v>
      </c>
      <c r="AA61" s="13" t="e">
        <f>ROUND(_xlfn.XLOOKUP('Yearling Chinook'!$A61,HatSpCkByRW!$A$3:$A$150,HatSpCkByRW!J$3:J$150,0)/$Q61/$P61/tblCleElumTreatments!I$25,0)</f>
        <v>#VALUE!</v>
      </c>
      <c r="AB61" s="13"/>
      <c r="AC61" s="13"/>
      <c r="AD61" s="13"/>
      <c r="AE61" s="13"/>
      <c r="AF61" s="13"/>
      <c r="AG61" s="13"/>
      <c r="AH61" s="13"/>
      <c r="AI61" s="13"/>
      <c r="AK61" s="2" t="str">
        <f t="shared" si="9"/>
        <v/>
      </c>
      <c r="AL61" s="2" t="str">
        <f t="shared" si="10"/>
        <v/>
      </c>
      <c r="AM61" s="13" t="str">
        <f t="shared" si="11"/>
        <v/>
      </c>
    </row>
    <row r="62" spans="1:39" x14ac:dyDescent="0.45">
      <c r="A62" s="17" t="str">
        <f>IF(tblTally!B60="","",tblTally!B60)</f>
        <v/>
      </c>
      <c r="B62" s="13" t="str">
        <f>IF(tblTally!B60="","",tblTally!C60+tblTally!D60)</f>
        <v/>
      </c>
      <c r="C62" s="13" t="str">
        <f>IF(tblTally!C60="","",tblTally!C60)</f>
        <v/>
      </c>
      <c r="D62" s="18" t="str">
        <f t="shared" si="4"/>
        <v/>
      </c>
      <c r="E62" s="13" t="str">
        <f>IF(tblTally!J60=0,"",tblTally!J60)</f>
        <v/>
      </c>
      <c r="F62" s="13" t="str">
        <f>IF(E62="","",E62+tblTally!AS60+tblTally!BB60)</f>
        <v/>
      </c>
      <c r="G62" s="13" t="str">
        <f>IF(tblTally!T60+tblTally!U60=0,"",tblTally!T60+tblTally!U60)</f>
        <v/>
      </c>
      <c r="H62" s="13" t="str">
        <f>IF(tblTally!V60+tblTally!W60=0,"",tblTally!V60+tblTally!W60)</f>
        <v/>
      </c>
      <c r="I62" s="13" t="str">
        <f>IF(tblTally!X60+tblTally!Y60=0,"",tblTally!X60+tblTally!Y60)</f>
        <v/>
      </c>
      <c r="J62" s="13" t="str">
        <f>IF(tblTally!Z60+tblTally!AA60=0,"",tblTally!Z60+tblTally!AA60)</f>
        <v/>
      </c>
      <c r="K62" s="13" t="str">
        <f>IF(tblTally!AB60+tblTally!AC60=0,"",tblTally!AB60+tblTally!AC60)</f>
        <v/>
      </c>
      <c r="L62">
        <f>tblTally!K60</f>
        <v>0</v>
      </c>
      <c r="M62" s="18" t="str">
        <f>IF(tblTally!E60="","",tblTally!E60/100)</f>
        <v/>
      </c>
      <c r="N62" s="18" t="str">
        <f t="shared" si="5"/>
        <v/>
      </c>
      <c r="O62" s="18" t="e">
        <f>ModelParameters!Intercept+ModelParameters!CH1offset+((B62-ModelParameters!MeanFlow)/ModelParameters!SDFlow)*ModelParameters!FlowSlope+((D62-ModelParameters!MeanDiversion)/ModelParameters!SDDiversion)*ModelParameters!DiversionSlope</f>
        <v>#VALUE!</v>
      </c>
      <c r="P62" s="18" t="e">
        <f t="shared" si="6"/>
        <v>#VALUE!</v>
      </c>
      <c r="Q62" s="21" t="e">
        <f t="shared" si="7"/>
        <v>#VALUE!</v>
      </c>
      <c r="R62" s="13" t="str">
        <f t="shared" si="8"/>
        <v/>
      </c>
      <c r="S62" s="13" t="e">
        <f>ROUND(_xlfn.XLOOKUP('Yearling Chinook'!$A62,HatSpCkByRW!$A$3:$A$150,HatSpCkByRW!B$3:B$150,0)/$Q62/$P62/tblCleElumTreatments!A$25,0)</f>
        <v>#VALUE!</v>
      </c>
      <c r="T62" s="13" t="e">
        <f>ROUND(_xlfn.XLOOKUP('Yearling Chinook'!$A62,HatSpCkByRW!$A$3:$A$150,HatSpCkByRW!C$3:C$150,0)/$Q62/$P62/tblCleElumTreatments!B$25,0)</f>
        <v>#VALUE!</v>
      </c>
      <c r="U62" s="13" t="e">
        <f>ROUND(_xlfn.XLOOKUP('Yearling Chinook'!$A62,HatSpCkByRW!$A$3:$A$150,HatSpCkByRW!D$3:D$150,0)/$Q62/$P62/tblCleElumTreatments!C$25,0)</f>
        <v>#VALUE!</v>
      </c>
      <c r="V62" s="13" t="e">
        <f>ROUND(_xlfn.XLOOKUP('Yearling Chinook'!$A62,HatSpCkByRW!$A$3:$A$150,HatSpCkByRW!E$3:E$150,0)/$Q62/$P62/tblCleElumTreatments!D$25,0)</f>
        <v>#VALUE!</v>
      </c>
      <c r="W62" s="13" t="e">
        <f>ROUND(_xlfn.XLOOKUP('Yearling Chinook'!$A62,HatSpCkByRW!$A$3:$A$150,HatSpCkByRW!F$3:F$150,0)/$Q62/$P62/tblCleElumTreatments!E$25,0)</f>
        <v>#VALUE!</v>
      </c>
      <c r="X62" s="13" t="e">
        <f>ROUND(_xlfn.XLOOKUP('Yearling Chinook'!$A62,HatSpCkByRW!$A$3:$A$150,HatSpCkByRW!G$3:G$150,0)/$Q62/$P62/tblCleElumTreatments!F$25,0)</f>
        <v>#VALUE!</v>
      </c>
      <c r="Y62" s="13" t="e">
        <f>ROUND(_xlfn.XLOOKUP('Yearling Chinook'!$A62,HatSpCkByRW!$A$3:$A$150,HatSpCkByRW!H$3:H$150,0)/$Q62/$P62/tblCleElumTreatments!G$25,0)</f>
        <v>#VALUE!</v>
      </c>
      <c r="Z62" s="13" t="e">
        <f>ROUND(_xlfn.XLOOKUP('Yearling Chinook'!$A62,HatSpCkByRW!$A$3:$A$150,HatSpCkByRW!I$3:I$150,0)/$Q62/$P62/tblCleElumTreatments!H$25,0)</f>
        <v>#VALUE!</v>
      </c>
      <c r="AA62" s="13" t="e">
        <f>ROUND(_xlfn.XLOOKUP('Yearling Chinook'!$A62,HatSpCkByRW!$A$3:$A$150,HatSpCkByRW!J$3:J$150,0)/$Q62/$P62/tblCleElumTreatments!I$25,0)</f>
        <v>#VALUE!</v>
      </c>
      <c r="AB62" s="13"/>
      <c r="AC62" s="13"/>
      <c r="AD62" s="13"/>
      <c r="AE62" s="13"/>
      <c r="AF62" s="13"/>
      <c r="AG62" s="13"/>
      <c r="AH62" s="13"/>
      <c r="AI62" s="13"/>
      <c r="AK62" s="2" t="str">
        <f t="shared" si="9"/>
        <v/>
      </c>
      <c r="AL62" s="2" t="str">
        <f t="shared" si="10"/>
        <v/>
      </c>
      <c r="AM62" s="13" t="str">
        <f t="shared" si="11"/>
        <v/>
      </c>
    </row>
    <row r="63" spans="1:39" x14ac:dyDescent="0.45">
      <c r="A63" s="17" t="str">
        <f>IF(tblTally!B61="","",tblTally!B61)</f>
        <v/>
      </c>
      <c r="B63" s="13" t="str">
        <f>IF(tblTally!B61="","",tblTally!C61+tblTally!D61)</f>
        <v/>
      </c>
      <c r="C63" s="13" t="str">
        <f>IF(tblTally!C61="","",tblTally!C61)</f>
        <v/>
      </c>
      <c r="D63" s="18" t="str">
        <f t="shared" si="4"/>
        <v/>
      </c>
      <c r="E63" s="13" t="str">
        <f>IF(tblTally!J61=0,"",tblTally!J61)</f>
        <v/>
      </c>
      <c r="F63" s="13" t="str">
        <f>IF(E63="","",E63+tblTally!AS61+tblTally!BB61)</f>
        <v/>
      </c>
      <c r="G63" s="13" t="str">
        <f>IF(tblTally!T61+tblTally!U61=0,"",tblTally!T61+tblTally!U61)</f>
        <v/>
      </c>
      <c r="H63" s="13" t="str">
        <f>IF(tblTally!V61+tblTally!W61=0,"",tblTally!V61+tblTally!W61)</f>
        <v/>
      </c>
      <c r="I63" s="13" t="str">
        <f>IF(tblTally!X61+tblTally!Y61=0,"",tblTally!X61+tblTally!Y61)</f>
        <v/>
      </c>
      <c r="J63" s="13" t="str">
        <f>IF(tblTally!Z61+tblTally!AA61=0,"",tblTally!Z61+tblTally!AA61)</f>
        <v/>
      </c>
      <c r="K63" s="13" t="str">
        <f>IF(tblTally!AB61+tblTally!AC61=0,"",tblTally!AB61+tblTally!AC61)</f>
        <v/>
      </c>
      <c r="L63">
        <f>tblTally!K61</f>
        <v>0</v>
      </c>
      <c r="M63" s="18" t="str">
        <f>IF(tblTally!E61="","",tblTally!E61/100)</f>
        <v/>
      </c>
      <c r="N63" s="18" t="str">
        <f t="shared" si="5"/>
        <v/>
      </c>
      <c r="O63" s="18" t="e">
        <f>ModelParameters!Intercept+ModelParameters!CH1offset+((B63-ModelParameters!MeanFlow)/ModelParameters!SDFlow)*ModelParameters!FlowSlope+((D63-ModelParameters!MeanDiversion)/ModelParameters!SDDiversion)*ModelParameters!DiversionSlope</f>
        <v>#VALUE!</v>
      </c>
      <c r="P63" s="18" t="e">
        <f t="shared" si="6"/>
        <v>#VALUE!</v>
      </c>
      <c r="Q63" s="21" t="e">
        <f t="shared" si="7"/>
        <v>#VALUE!</v>
      </c>
      <c r="R63" s="13" t="str">
        <f t="shared" si="8"/>
        <v/>
      </c>
      <c r="S63" s="13" t="e">
        <f>ROUND(_xlfn.XLOOKUP('Yearling Chinook'!$A63,HatSpCkByRW!$A$3:$A$150,HatSpCkByRW!B$3:B$150,0)/$Q63/$P63/tblCleElumTreatments!A$25,0)</f>
        <v>#VALUE!</v>
      </c>
      <c r="T63" s="13" t="e">
        <f>ROUND(_xlfn.XLOOKUP('Yearling Chinook'!$A63,HatSpCkByRW!$A$3:$A$150,HatSpCkByRW!C$3:C$150,0)/$Q63/$P63/tblCleElumTreatments!B$25,0)</f>
        <v>#VALUE!</v>
      </c>
      <c r="U63" s="13" t="e">
        <f>ROUND(_xlfn.XLOOKUP('Yearling Chinook'!$A63,HatSpCkByRW!$A$3:$A$150,HatSpCkByRW!D$3:D$150,0)/$Q63/$P63/tblCleElumTreatments!C$25,0)</f>
        <v>#VALUE!</v>
      </c>
      <c r="V63" s="13" t="e">
        <f>ROUND(_xlfn.XLOOKUP('Yearling Chinook'!$A63,HatSpCkByRW!$A$3:$A$150,HatSpCkByRW!E$3:E$150,0)/$Q63/$P63/tblCleElumTreatments!D$25,0)</f>
        <v>#VALUE!</v>
      </c>
      <c r="W63" s="13" t="e">
        <f>ROUND(_xlfn.XLOOKUP('Yearling Chinook'!$A63,HatSpCkByRW!$A$3:$A$150,HatSpCkByRW!F$3:F$150,0)/$Q63/$P63/tblCleElumTreatments!E$25,0)</f>
        <v>#VALUE!</v>
      </c>
      <c r="X63" s="13" t="e">
        <f>ROUND(_xlfn.XLOOKUP('Yearling Chinook'!$A63,HatSpCkByRW!$A$3:$A$150,HatSpCkByRW!G$3:G$150,0)/$Q63/$P63/tblCleElumTreatments!F$25,0)</f>
        <v>#VALUE!</v>
      </c>
      <c r="Y63" s="13" t="e">
        <f>ROUND(_xlfn.XLOOKUP('Yearling Chinook'!$A63,HatSpCkByRW!$A$3:$A$150,HatSpCkByRW!H$3:H$150,0)/$Q63/$P63/tblCleElumTreatments!G$25,0)</f>
        <v>#VALUE!</v>
      </c>
      <c r="Z63" s="13" t="e">
        <f>ROUND(_xlfn.XLOOKUP('Yearling Chinook'!$A63,HatSpCkByRW!$A$3:$A$150,HatSpCkByRW!I$3:I$150,0)/$Q63/$P63/tblCleElumTreatments!H$25,0)</f>
        <v>#VALUE!</v>
      </c>
      <c r="AA63" s="13" t="e">
        <f>ROUND(_xlfn.XLOOKUP('Yearling Chinook'!$A63,HatSpCkByRW!$A$3:$A$150,HatSpCkByRW!J$3:J$150,0)/$Q63/$P63/tblCleElumTreatments!I$25,0)</f>
        <v>#VALUE!</v>
      </c>
      <c r="AB63" s="13"/>
      <c r="AC63" s="13"/>
      <c r="AD63" s="13"/>
      <c r="AE63" s="13"/>
      <c r="AF63" s="13"/>
      <c r="AG63" s="13"/>
      <c r="AH63" s="13"/>
      <c r="AI63" s="13"/>
      <c r="AK63" s="2" t="str">
        <f t="shared" si="9"/>
        <v/>
      </c>
      <c r="AL63" s="2" t="str">
        <f t="shared" si="10"/>
        <v/>
      </c>
      <c r="AM63" s="13" t="str">
        <f t="shared" si="11"/>
        <v/>
      </c>
    </row>
    <row r="64" spans="1:39" x14ac:dyDescent="0.45">
      <c r="A64" s="17" t="str">
        <f>IF(tblTally!B62="","",tblTally!B62)</f>
        <v/>
      </c>
      <c r="B64" s="13" t="str">
        <f>IF(tblTally!B62="","",tblTally!C62+tblTally!D62)</f>
        <v/>
      </c>
      <c r="C64" s="13" t="str">
        <f>IF(tblTally!C62="","",tblTally!C62)</f>
        <v/>
      </c>
      <c r="D64" s="18" t="str">
        <f t="shared" si="4"/>
        <v/>
      </c>
      <c r="E64" s="13" t="str">
        <f>IF(tblTally!J62=0,"",tblTally!J62)</f>
        <v/>
      </c>
      <c r="F64" s="13" t="str">
        <f>IF(E64="","",E64+tblTally!AS62+tblTally!BB62)</f>
        <v/>
      </c>
      <c r="G64" s="13" t="str">
        <f>IF(tblTally!T62+tblTally!U62=0,"",tblTally!T62+tblTally!U62)</f>
        <v/>
      </c>
      <c r="H64" s="13" t="str">
        <f>IF(tblTally!V62+tblTally!W62=0,"",tblTally!V62+tblTally!W62)</f>
        <v/>
      </c>
      <c r="I64" s="13" t="str">
        <f>IF(tblTally!X62+tblTally!Y62=0,"",tblTally!X62+tblTally!Y62)</f>
        <v/>
      </c>
      <c r="J64" s="13" t="str">
        <f>IF(tblTally!Z62+tblTally!AA62=0,"",tblTally!Z62+tblTally!AA62)</f>
        <v/>
      </c>
      <c r="K64" s="13" t="str">
        <f>IF(tblTally!AB62+tblTally!AC62=0,"",tblTally!AB62+tblTally!AC62)</f>
        <v/>
      </c>
      <c r="L64">
        <f>tblTally!K62</f>
        <v>0</v>
      </c>
      <c r="M64" s="18" t="str">
        <f>IF(tblTally!E62="","",tblTally!E62/100)</f>
        <v/>
      </c>
      <c r="N64" s="18" t="str">
        <f t="shared" si="5"/>
        <v/>
      </c>
      <c r="O64" s="18" t="e">
        <f>ModelParameters!Intercept+ModelParameters!CH1offset+((B64-ModelParameters!MeanFlow)/ModelParameters!SDFlow)*ModelParameters!FlowSlope+((D64-ModelParameters!MeanDiversion)/ModelParameters!SDDiversion)*ModelParameters!DiversionSlope</f>
        <v>#VALUE!</v>
      </c>
      <c r="P64" s="18" t="e">
        <f t="shared" si="6"/>
        <v>#VALUE!</v>
      </c>
      <c r="Q64" s="21" t="e">
        <f t="shared" si="7"/>
        <v>#VALUE!</v>
      </c>
      <c r="R64" s="13" t="str">
        <f t="shared" si="8"/>
        <v/>
      </c>
      <c r="S64" s="13" t="e">
        <f>ROUND(_xlfn.XLOOKUP('Yearling Chinook'!$A64,HatSpCkByRW!$A$3:$A$150,HatSpCkByRW!B$3:B$150,0)/$Q64/$P64/tblCleElumTreatments!A$25,0)</f>
        <v>#VALUE!</v>
      </c>
      <c r="T64" s="13" t="e">
        <f>ROUND(_xlfn.XLOOKUP('Yearling Chinook'!$A64,HatSpCkByRW!$A$3:$A$150,HatSpCkByRW!C$3:C$150,0)/$Q64/$P64/tblCleElumTreatments!B$25,0)</f>
        <v>#VALUE!</v>
      </c>
      <c r="U64" s="13" t="e">
        <f>ROUND(_xlfn.XLOOKUP('Yearling Chinook'!$A64,HatSpCkByRW!$A$3:$A$150,HatSpCkByRW!D$3:D$150,0)/$Q64/$P64/tblCleElumTreatments!C$25,0)</f>
        <v>#VALUE!</v>
      </c>
      <c r="V64" s="13" t="e">
        <f>ROUND(_xlfn.XLOOKUP('Yearling Chinook'!$A64,HatSpCkByRW!$A$3:$A$150,HatSpCkByRW!E$3:E$150,0)/$Q64/$P64/tblCleElumTreatments!D$25,0)</f>
        <v>#VALUE!</v>
      </c>
      <c r="W64" s="13" t="e">
        <f>ROUND(_xlfn.XLOOKUP('Yearling Chinook'!$A64,HatSpCkByRW!$A$3:$A$150,HatSpCkByRW!F$3:F$150,0)/$Q64/$P64/tblCleElumTreatments!E$25,0)</f>
        <v>#VALUE!</v>
      </c>
      <c r="X64" s="13" t="e">
        <f>ROUND(_xlfn.XLOOKUP('Yearling Chinook'!$A64,HatSpCkByRW!$A$3:$A$150,HatSpCkByRW!G$3:G$150,0)/$Q64/$P64/tblCleElumTreatments!F$25,0)</f>
        <v>#VALUE!</v>
      </c>
      <c r="Y64" s="13" t="e">
        <f>ROUND(_xlfn.XLOOKUP('Yearling Chinook'!$A64,HatSpCkByRW!$A$3:$A$150,HatSpCkByRW!H$3:H$150,0)/$Q64/$P64/tblCleElumTreatments!G$25,0)</f>
        <v>#VALUE!</v>
      </c>
      <c r="Z64" s="13" t="e">
        <f>ROUND(_xlfn.XLOOKUP('Yearling Chinook'!$A64,HatSpCkByRW!$A$3:$A$150,HatSpCkByRW!I$3:I$150,0)/$Q64/$P64/tblCleElumTreatments!H$25,0)</f>
        <v>#VALUE!</v>
      </c>
      <c r="AA64" s="13" t="e">
        <f>ROUND(_xlfn.XLOOKUP('Yearling Chinook'!$A64,HatSpCkByRW!$A$3:$A$150,HatSpCkByRW!J$3:J$150,0)/$Q64/$P64/tblCleElumTreatments!I$25,0)</f>
        <v>#VALUE!</v>
      </c>
      <c r="AB64" s="13"/>
      <c r="AC64" s="13"/>
      <c r="AD64" s="13"/>
      <c r="AE64" s="13"/>
      <c r="AF64" s="13"/>
      <c r="AG64" s="13"/>
      <c r="AH64" s="13"/>
      <c r="AI64" s="13"/>
      <c r="AK64" s="2" t="str">
        <f t="shared" si="9"/>
        <v/>
      </c>
      <c r="AL64" s="2" t="str">
        <f t="shared" si="10"/>
        <v/>
      </c>
      <c r="AM64" s="13" t="str">
        <f t="shared" si="11"/>
        <v/>
      </c>
    </row>
    <row r="65" spans="1:39" x14ac:dyDescent="0.45">
      <c r="A65" s="17" t="str">
        <f>IF(tblTally!B63="","",tblTally!B63)</f>
        <v/>
      </c>
      <c r="B65" s="13" t="str">
        <f>IF(tblTally!B63="","",tblTally!C63+tblTally!D63)</f>
        <v/>
      </c>
      <c r="C65" s="13" t="str">
        <f>IF(tblTally!C63="","",tblTally!C63)</f>
        <v/>
      </c>
      <c r="D65" s="18" t="str">
        <f t="shared" si="4"/>
        <v/>
      </c>
      <c r="E65" s="13" t="str">
        <f>IF(tblTally!J63=0,"",tblTally!J63)</f>
        <v/>
      </c>
      <c r="F65" s="13" t="str">
        <f>IF(E65="","",E65+tblTally!AS63+tblTally!BB63)</f>
        <v/>
      </c>
      <c r="G65" s="13" t="str">
        <f>IF(tblTally!T63+tblTally!U63=0,"",tblTally!T63+tblTally!U63)</f>
        <v/>
      </c>
      <c r="H65" s="13" t="str">
        <f>IF(tblTally!V63+tblTally!W63=0,"",tblTally!V63+tblTally!W63)</f>
        <v/>
      </c>
      <c r="I65" s="13" t="str">
        <f>IF(tblTally!X63+tblTally!Y63=0,"",tblTally!X63+tblTally!Y63)</f>
        <v/>
      </c>
      <c r="J65" s="13" t="str">
        <f>IF(tblTally!Z63+tblTally!AA63=0,"",tblTally!Z63+tblTally!AA63)</f>
        <v/>
      </c>
      <c r="K65" s="13" t="str">
        <f>IF(tblTally!AB63+tblTally!AC63=0,"",tblTally!AB63+tblTally!AC63)</f>
        <v/>
      </c>
      <c r="L65">
        <f>tblTally!K63</f>
        <v>0</v>
      </c>
      <c r="M65" s="18" t="str">
        <f>IF(tblTally!E63="","",tblTally!E63/100)</f>
        <v/>
      </c>
      <c r="N65" s="18" t="str">
        <f t="shared" si="5"/>
        <v/>
      </c>
      <c r="O65" s="18" t="e">
        <f>ModelParameters!Intercept+ModelParameters!CH1offset+((B65-ModelParameters!MeanFlow)/ModelParameters!SDFlow)*ModelParameters!FlowSlope+((D65-ModelParameters!MeanDiversion)/ModelParameters!SDDiversion)*ModelParameters!DiversionSlope</f>
        <v>#VALUE!</v>
      </c>
      <c r="P65" s="18" t="e">
        <f t="shared" si="6"/>
        <v>#VALUE!</v>
      </c>
      <c r="Q65" s="21" t="e">
        <f t="shared" si="7"/>
        <v>#VALUE!</v>
      </c>
      <c r="R65" s="13" t="str">
        <f t="shared" si="8"/>
        <v/>
      </c>
      <c r="S65" s="13" t="e">
        <f>ROUND(_xlfn.XLOOKUP('Yearling Chinook'!$A65,HatSpCkByRW!$A$3:$A$150,HatSpCkByRW!B$3:B$150,0)/$Q65/$P65/tblCleElumTreatments!A$25,0)</f>
        <v>#VALUE!</v>
      </c>
      <c r="T65" s="13" t="e">
        <f>ROUND(_xlfn.XLOOKUP('Yearling Chinook'!$A65,HatSpCkByRW!$A$3:$A$150,HatSpCkByRW!C$3:C$150,0)/$Q65/$P65/tblCleElumTreatments!B$25,0)</f>
        <v>#VALUE!</v>
      </c>
      <c r="U65" s="13" t="e">
        <f>ROUND(_xlfn.XLOOKUP('Yearling Chinook'!$A65,HatSpCkByRW!$A$3:$A$150,HatSpCkByRW!D$3:D$150,0)/$Q65/$P65/tblCleElumTreatments!C$25,0)</f>
        <v>#VALUE!</v>
      </c>
      <c r="V65" s="13" t="e">
        <f>ROUND(_xlfn.XLOOKUP('Yearling Chinook'!$A65,HatSpCkByRW!$A$3:$A$150,HatSpCkByRW!E$3:E$150,0)/$Q65/$P65/tblCleElumTreatments!D$25,0)</f>
        <v>#VALUE!</v>
      </c>
      <c r="W65" s="13" t="e">
        <f>ROUND(_xlfn.XLOOKUP('Yearling Chinook'!$A65,HatSpCkByRW!$A$3:$A$150,HatSpCkByRW!F$3:F$150,0)/$Q65/$P65/tblCleElumTreatments!E$25,0)</f>
        <v>#VALUE!</v>
      </c>
      <c r="X65" s="13" t="e">
        <f>ROUND(_xlfn.XLOOKUP('Yearling Chinook'!$A65,HatSpCkByRW!$A$3:$A$150,HatSpCkByRW!G$3:G$150,0)/$Q65/$P65/tblCleElumTreatments!F$25,0)</f>
        <v>#VALUE!</v>
      </c>
      <c r="Y65" s="13" t="e">
        <f>ROUND(_xlfn.XLOOKUP('Yearling Chinook'!$A65,HatSpCkByRW!$A$3:$A$150,HatSpCkByRW!H$3:H$150,0)/$Q65/$P65/tblCleElumTreatments!G$25,0)</f>
        <v>#VALUE!</v>
      </c>
      <c r="Z65" s="13" t="e">
        <f>ROUND(_xlfn.XLOOKUP('Yearling Chinook'!$A65,HatSpCkByRW!$A$3:$A$150,HatSpCkByRW!I$3:I$150,0)/$Q65/$P65/tblCleElumTreatments!H$25,0)</f>
        <v>#VALUE!</v>
      </c>
      <c r="AA65" s="13" t="e">
        <f>ROUND(_xlfn.XLOOKUP('Yearling Chinook'!$A65,HatSpCkByRW!$A$3:$A$150,HatSpCkByRW!J$3:J$150,0)/$Q65/$P65/tblCleElumTreatments!I$25,0)</f>
        <v>#VALUE!</v>
      </c>
      <c r="AB65" s="13"/>
      <c r="AC65" s="13"/>
      <c r="AD65" s="13"/>
      <c r="AE65" s="13"/>
      <c r="AF65" s="13"/>
      <c r="AG65" s="13"/>
      <c r="AH65" s="13"/>
      <c r="AI65" s="13"/>
      <c r="AK65" s="2" t="str">
        <f t="shared" si="9"/>
        <v/>
      </c>
      <c r="AL65" s="2" t="str">
        <f t="shared" si="10"/>
        <v/>
      </c>
      <c r="AM65" s="13" t="str">
        <f t="shared" si="11"/>
        <v/>
      </c>
    </row>
    <row r="66" spans="1:39" x14ac:dyDescent="0.45">
      <c r="A66" s="17" t="str">
        <f>IF(tblTally!B64="","",tblTally!B64)</f>
        <v/>
      </c>
      <c r="B66" s="13" t="str">
        <f>IF(tblTally!B64="","",tblTally!C64+tblTally!D64)</f>
        <v/>
      </c>
      <c r="C66" s="13" t="str">
        <f>IF(tblTally!C64="","",tblTally!C64)</f>
        <v/>
      </c>
      <c r="D66" s="18" t="str">
        <f t="shared" si="4"/>
        <v/>
      </c>
      <c r="E66" s="13" t="str">
        <f>IF(tblTally!J64=0,"",tblTally!J64)</f>
        <v/>
      </c>
      <c r="F66" s="13" t="str">
        <f>IF(E66="","",E66+tblTally!AS64+tblTally!BB64)</f>
        <v/>
      </c>
      <c r="G66" s="13" t="str">
        <f>IF(tblTally!T64+tblTally!U64=0,"",tblTally!T64+tblTally!U64)</f>
        <v/>
      </c>
      <c r="H66" s="13" t="str">
        <f>IF(tblTally!V64+tblTally!W64=0,"",tblTally!V64+tblTally!W64)</f>
        <v/>
      </c>
      <c r="I66" s="13" t="str">
        <f>IF(tblTally!X64+tblTally!Y64=0,"",tblTally!X64+tblTally!Y64)</f>
        <v/>
      </c>
      <c r="J66" s="13" t="str">
        <f>IF(tblTally!Z64+tblTally!AA64=0,"",tblTally!Z64+tblTally!AA64)</f>
        <v/>
      </c>
      <c r="K66" s="13" t="str">
        <f>IF(tblTally!AB64+tblTally!AC64=0,"",tblTally!AB64+tblTally!AC64)</f>
        <v/>
      </c>
      <c r="L66">
        <f>tblTally!K64</f>
        <v>0</v>
      </c>
      <c r="M66" s="18" t="str">
        <f>IF(tblTally!E64="","",tblTally!E64/100)</f>
        <v/>
      </c>
      <c r="N66" s="18" t="str">
        <f t="shared" si="5"/>
        <v/>
      </c>
      <c r="O66" s="18" t="e">
        <f>ModelParameters!Intercept+ModelParameters!CH1offset+((B66-ModelParameters!MeanFlow)/ModelParameters!SDFlow)*ModelParameters!FlowSlope+((D66-ModelParameters!MeanDiversion)/ModelParameters!SDDiversion)*ModelParameters!DiversionSlope</f>
        <v>#VALUE!</v>
      </c>
      <c r="P66" s="18" t="e">
        <f t="shared" si="6"/>
        <v>#VALUE!</v>
      </c>
      <c r="Q66" s="21" t="e">
        <f t="shared" si="7"/>
        <v>#VALUE!</v>
      </c>
      <c r="R66" s="13" t="str">
        <f t="shared" si="8"/>
        <v/>
      </c>
      <c r="S66" s="13" t="e">
        <f>ROUND(_xlfn.XLOOKUP('Yearling Chinook'!$A66,HatSpCkByRW!$A$3:$A$150,HatSpCkByRW!B$3:B$150,0)/$Q66/$P66/tblCleElumTreatments!A$25,0)</f>
        <v>#VALUE!</v>
      </c>
      <c r="T66" s="13" t="e">
        <f>ROUND(_xlfn.XLOOKUP('Yearling Chinook'!$A66,HatSpCkByRW!$A$3:$A$150,HatSpCkByRW!C$3:C$150,0)/$Q66/$P66/tblCleElumTreatments!B$25,0)</f>
        <v>#VALUE!</v>
      </c>
      <c r="U66" s="13" t="e">
        <f>ROUND(_xlfn.XLOOKUP('Yearling Chinook'!$A66,HatSpCkByRW!$A$3:$A$150,HatSpCkByRW!D$3:D$150,0)/$Q66/$P66/tblCleElumTreatments!C$25,0)</f>
        <v>#VALUE!</v>
      </c>
      <c r="V66" s="13" t="e">
        <f>ROUND(_xlfn.XLOOKUP('Yearling Chinook'!$A66,HatSpCkByRW!$A$3:$A$150,HatSpCkByRW!E$3:E$150,0)/$Q66/$P66/tblCleElumTreatments!D$25,0)</f>
        <v>#VALUE!</v>
      </c>
      <c r="W66" s="13" t="e">
        <f>ROUND(_xlfn.XLOOKUP('Yearling Chinook'!$A66,HatSpCkByRW!$A$3:$A$150,HatSpCkByRW!F$3:F$150,0)/$Q66/$P66/tblCleElumTreatments!E$25,0)</f>
        <v>#VALUE!</v>
      </c>
      <c r="X66" s="13" t="e">
        <f>ROUND(_xlfn.XLOOKUP('Yearling Chinook'!$A66,HatSpCkByRW!$A$3:$A$150,HatSpCkByRW!G$3:G$150,0)/$Q66/$P66/tblCleElumTreatments!F$25,0)</f>
        <v>#VALUE!</v>
      </c>
      <c r="Y66" s="13" t="e">
        <f>ROUND(_xlfn.XLOOKUP('Yearling Chinook'!$A66,HatSpCkByRW!$A$3:$A$150,HatSpCkByRW!H$3:H$150,0)/$Q66/$P66/tblCleElumTreatments!G$25,0)</f>
        <v>#VALUE!</v>
      </c>
      <c r="Z66" s="13" t="e">
        <f>ROUND(_xlfn.XLOOKUP('Yearling Chinook'!$A66,HatSpCkByRW!$A$3:$A$150,HatSpCkByRW!I$3:I$150,0)/$Q66/$P66/tblCleElumTreatments!H$25,0)</f>
        <v>#VALUE!</v>
      </c>
      <c r="AA66" s="13" t="e">
        <f>ROUND(_xlfn.XLOOKUP('Yearling Chinook'!$A66,HatSpCkByRW!$A$3:$A$150,HatSpCkByRW!J$3:J$150,0)/$Q66/$P66/tblCleElumTreatments!I$25,0)</f>
        <v>#VALUE!</v>
      </c>
      <c r="AB66" s="13"/>
      <c r="AC66" s="13"/>
      <c r="AD66" s="13"/>
      <c r="AE66" s="13"/>
      <c r="AF66" s="13"/>
      <c r="AG66" s="13"/>
      <c r="AH66" s="13"/>
      <c r="AI66" s="13"/>
      <c r="AK66" s="2" t="str">
        <f t="shared" si="9"/>
        <v/>
      </c>
      <c r="AL66" s="2" t="str">
        <f t="shared" si="10"/>
        <v/>
      </c>
      <c r="AM66" s="13" t="str">
        <f t="shared" si="11"/>
        <v/>
      </c>
    </row>
    <row r="67" spans="1:39" x14ac:dyDescent="0.45">
      <c r="A67" s="17" t="str">
        <f>IF(tblTally!B65="","",tblTally!B65)</f>
        <v/>
      </c>
      <c r="B67" s="13" t="str">
        <f>IF(tblTally!B65="","",tblTally!C65+tblTally!D65)</f>
        <v/>
      </c>
      <c r="C67" s="13" t="str">
        <f>IF(tblTally!C65="","",tblTally!C65)</f>
        <v/>
      </c>
      <c r="D67" s="18" t="str">
        <f t="shared" si="4"/>
        <v/>
      </c>
      <c r="E67" s="13" t="str">
        <f>IF(tblTally!J65=0,"",tblTally!J65)</f>
        <v/>
      </c>
      <c r="F67" s="13" t="str">
        <f>IF(E67="","",E67+tblTally!AS65+tblTally!BB65)</f>
        <v/>
      </c>
      <c r="G67" s="13" t="str">
        <f>IF(tblTally!T65+tblTally!U65=0,"",tblTally!T65+tblTally!U65)</f>
        <v/>
      </c>
      <c r="H67" s="13" t="str">
        <f>IF(tblTally!V65+tblTally!W65=0,"",tblTally!V65+tblTally!W65)</f>
        <v/>
      </c>
      <c r="I67" s="13" t="str">
        <f>IF(tblTally!X65+tblTally!Y65=0,"",tblTally!X65+tblTally!Y65)</f>
        <v/>
      </c>
      <c r="J67" s="13" t="str">
        <f>IF(tblTally!Z65+tblTally!AA65=0,"",tblTally!Z65+tblTally!AA65)</f>
        <v/>
      </c>
      <c r="K67" s="13" t="str">
        <f>IF(tblTally!AB65+tblTally!AC65=0,"",tblTally!AB65+tblTally!AC65)</f>
        <v/>
      </c>
      <c r="L67">
        <f>tblTally!K65</f>
        <v>0</v>
      </c>
      <c r="M67" s="18" t="str">
        <f>IF(tblTally!E65="","",tblTally!E65/100)</f>
        <v/>
      </c>
      <c r="N67" s="18" t="str">
        <f t="shared" si="5"/>
        <v/>
      </c>
      <c r="O67" s="18" t="e">
        <f>ModelParameters!Intercept+ModelParameters!CH1offset+((B67-ModelParameters!MeanFlow)/ModelParameters!SDFlow)*ModelParameters!FlowSlope+((D67-ModelParameters!MeanDiversion)/ModelParameters!SDDiversion)*ModelParameters!DiversionSlope</f>
        <v>#VALUE!</v>
      </c>
      <c r="P67" s="18" t="e">
        <f t="shared" si="6"/>
        <v>#VALUE!</v>
      </c>
      <c r="Q67" s="21" t="e">
        <f t="shared" si="7"/>
        <v>#VALUE!</v>
      </c>
      <c r="R67" s="13" t="str">
        <f t="shared" si="8"/>
        <v/>
      </c>
      <c r="S67" s="13" t="e">
        <f>ROUND(_xlfn.XLOOKUP('Yearling Chinook'!$A67,HatSpCkByRW!$A$3:$A$150,HatSpCkByRW!B$3:B$150,0)/$Q67/$P67/tblCleElumTreatments!A$25,0)</f>
        <v>#VALUE!</v>
      </c>
      <c r="T67" s="13" t="e">
        <f>ROUND(_xlfn.XLOOKUP('Yearling Chinook'!$A67,HatSpCkByRW!$A$3:$A$150,HatSpCkByRW!C$3:C$150,0)/$Q67/$P67/tblCleElumTreatments!B$25,0)</f>
        <v>#VALUE!</v>
      </c>
      <c r="U67" s="13" t="e">
        <f>ROUND(_xlfn.XLOOKUP('Yearling Chinook'!$A67,HatSpCkByRW!$A$3:$A$150,HatSpCkByRW!D$3:D$150,0)/$Q67/$P67/tblCleElumTreatments!C$25,0)</f>
        <v>#VALUE!</v>
      </c>
      <c r="V67" s="13" t="e">
        <f>ROUND(_xlfn.XLOOKUP('Yearling Chinook'!$A67,HatSpCkByRW!$A$3:$A$150,HatSpCkByRW!E$3:E$150,0)/$Q67/$P67/tblCleElumTreatments!D$25,0)</f>
        <v>#VALUE!</v>
      </c>
      <c r="W67" s="13" t="e">
        <f>ROUND(_xlfn.XLOOKUP('Yearling Chinook'!$A67,HatSpCkByRW!$A$3:$A$150,HatSpCkByRW!F$3:F$150,0)/$Q67/$P67/tblCleElumTreatments!E$25,0)</f>
        <v>#VALUE!</v>
      </c>
      <c r="X67" s="13" t="e">
        <f>ROUND(_xlfn.XLOOKUP('Yearling Chinook'!$A67,HatSpCkByRW!$A$3:$A$150,HatSpCkByRW!G$3:G$150,0)/$Q67/$P67/tblCleElumTreatments!F$25,0)</f>
        <v>#VALUE!</v>
      </c>
      <c r="Y67" s="13" t="e">
        <f>ROUND(_xlfn.XLOOKUP('Yearling Chinook'!$A67,HatSpCkByRW!$A$3:$A$150,HatSpCkByRW!H$3:H$150,0)/$Q67/$P67/tblCleElumTreatments!G$25,0)</f>
        <v>#VALUE!</v>
      </c>
      <c r="Z67" s="13" t="e">
        <f>ROUND(_xlfn.XLOOKUP('Yearling Chinook'!$A67,HatSpCkByRW!$A$3:$A$150,HatSpCkByRW!I$3:I$150,0)/$Q67/$P67/tblCleElumTreatments!H$25,0)</f>
        <v>#VALUE!</v>
      </c>
      <c r="AA67" s="13" t="e">
        <f>ROUND(_xlfn.XLOOKUP('Yearling Chinook'!$A67,HatSpCkByRW!$A$3:$A$150,HatSpCkByRW!J$3:J$150,0)/$Q67/$P67/tblCleElumTreatments!I$25,0)</f>
        <v>#VALUE!</v>
      </c>
      <c r="AB67" s="13"/>
      <c r="AC67" s="13"/>
      <c r="AD67" s="13"/>
      <c r="AE67" s="13"/>
      <c r="AF67" s="13"/>
      <c r="AG67" s="13"/>
      <c r="AH67" s="13"/>
      <c r="AI67" s="13"/>
      <c r="AK67" s="2" t="str">
        <f t="shared" si="9"/>
        <v/>
      </c>
      <c r="AL67" s="2" t="str">
        <f t="shared" si="10"/>
        <v/>
      </c>
      <c r="AM67" s="13" t="str">
        <f t="shared" si="11"/>
        <v/>
      </c>
    </row>
    <row r="68" spans="1:39" x14ac:dyDescent="0.45">
      <c r="A68" s="17" t="str">
        <f>IF(tblTally!B66="","",tblTally!B66)</f>
        <v/>
      </c>
      <c r="B68" s="13" t="str">
        <f>IF(tblTally!B66="","",tblTally!C66+tblTally!D66)</f>
        <v/>
      </c>
      <c r="C68" s="13" t="str">
        <f>IF(tblTally!C66="","",tblTally!C66)</f>
        <v/>
      </c>
      <c r="D68" s="18" t="str">
        <f t="shared" si="4"/>
        <v/>
      </c>
      <c r="E68" s="13" t="str">
        <f>IF(tblTally!J66=0,"",tblTally!J66)</f>
        <v/>
      </c>
      <c r="F68" s="13" t="str">
        <f>IF(E68="","",E68+tblTally!AS66+tblTally!BB66)</f>
        <v/>
      </c>
      <c r="G68" s="13" t="str">
        <f>IF(tblTally!T66+tblTally!U66=0,"",tblTally!T66+tblTally!U66)</f>
        <v/>
      </c>
      <c r="H68" s="13" t="str">
        <f>IF(tblTally!V66+tblTally!W66=0,"",tblTally!V66+tblTally!W66)</f>
        <v/>
      </c>
      <c r="I68" s="13" t="str">
        <f>IF(tblTally!X66+tblTally!Y66=0,"",tblTally!X66+tblTally!Y66)</f>
        <v/>
      </c>
      <c r="J68" s="13" t="str">
        <f>IF(tblTally!Z66+tblTally!AA66=0,"",tblTally!Z66+tblTally!AA66)</f>
        <v/>
      </c>
      <c r="K68" s="13" t="str">
        <f>IF(tblTally!AB66+tblTally!AC66=0,"",tblTally!AB66+tblTally!AC66)</f>
        <v/>
      </c>
      <c r="L68">
        <f>tblTally!K66</f>
        <v>0</v>
      </c>
      <c r="M68" s="18" t="str">
        <f>IF(tblTally!E66="","",tblTally!E66/100)</f>
        <v/>
      </c>
      <c r="N68" s="18" t="str">
        <f t="shared" si="5"/>
        <v/>
      </c>
      <c r="O68" s="18" t="e">
        <f>ModelParameters!Intercept+ModelParameters!CH1offset+((B68-ModelParameters!MeanFlow)/ModelParameters!SDFlow)*ModelParameters!FlowSlope+((D68-ModelParameters!MeanDiversion)/ModelParameters!SDDiversion)*ModelParameters!DiversionSlope</f>
        <v>#VALUE!</v>
      </c>
      <c r="P68" s="18" t="e">
        <f t="shared" si="6"/>
        <v>#VALUE!</v>
      </c>
      <c r="Q68" s="21" t="e">
        <f t="shared" si="7"/>
        <v>#VALUE!</v>
      </c>
      <c r="R68" s="13" t="str">
        <f t="shared" si="8"/>
        <v/>
      </c>
      <c r="S68" s="13" t="e">
        <f>ROUND(_xlfn.XLOOKUP('Yearling Chinook'!$A68,HatSpCkByRW!$A$3:$A$150,HatSpCkByRW!B$3:B$150,0)/$Q68/$P68/tblCleElumTreatments!A$25,0)</f>
        <v>#VALUE!</v>
      </c>
      <c r="T68" s="13" t="e">
        <f>ROUND(_xlfn.XLOOKUP('Yearling Chinook'!$A68,HatSpCkByRW!$A$3:$A$150,HatSpCkByRW!C$3:C$150,0)/$Q68/$P68/tblCleElumTreatments!B$25,0)</f>
        <v>#VALUE!</v>
      </c>
      <c r="U68" s="13" t="e">
        <f>ROUND(_xlfn.XLOOKUP('Yearling Chinook'!$A68,HatSpCkByRW!$A$3:$A$150,HatSpCkByRW!D$3:D$150,0)/$Q68/$P68/tblCleElumTreatments!C$25,0)</f>
        <v>#VALUE!</v>
      </c>
      <c r="V68" s="13" t="e">
        <f>ROUND(_xlfn.XLOOKUP('Yearling Chinook'!$A68,HatSpCkByRW!$A$3:$A$150,HatSpCkByRW!E$3:E$150,0)/$Q68/$P68/tblCleElumTreatments!D$25,0)</f>
        <v>#VALUE!</v>
      </c>
      <c r="W68" s="13" t="e">
        <f>ROUND(_xlfn.XLOOKUP('Yearling Chinook'!$A68,HatSpCkByRW!$A$3:$A$150,HatSpCkByRW!F$3:F$150,0)/$Q68/$P68/tblCleElumTreatments!E$25,0)</f>
        <v>#VALUE!</v>
      </c>
      <c r="X68" s="13" t="e">
        <f>ROUND(_xlfn.XLOOKUP('Yearling Chinook'!$A68,HatSpCkByRW!$A$3:$A$150,HatSpCkByRW!G$3:G$150,0)/$Q68/$P68/tblCleElumTreatments!F$25,0)</f>
        <v>#VALUE!</v>
      </c>
      <c r="Y68" s="13" t="e">
        <f>ROUND(_xlfn.XLOOKUP('Yearling Chinook'!$A68,HatSpCkByRW!$A$3:$A$150,HatSpCkByRW!H$3:H$150,0)/$Q68/$P68/tblCleElumTreatments!G$25,0)</f>
        <v>#VALUE!</v>
      </c>
      <c r="Z68" s="13" t="e">
        <f>ROUND(_xlfn.XLOOKUP('Yearling Chinook'!$A68,HatSpCkByRW!$A$3:$A$150,HatSpCkByRW!I$3:I$150,0)/$Q68/$P68/tblCleElumTreatments!H$25,0)</f>
        <v>#VALUE!</v>
      </c>
      <c r="AA68" s="13" t="e">
        <f>ROUND(_xlfn.XLOOKUP('Yearling Chinook'!$A68,HatSpCkByRW!$A$3:$A$150,HatSpCkByRW!J$3:J$150,0)/$Q68/$P68/tblCleElumTreatments!I$25,0)</f>
        <v>#VALUE!</v>
      </c>
      <c r="AB68" s="13"/>
      <c r="AC68" s="13"/>
      <c r="AD68" s="13"/>
      <c r="AE68" s="13"/>
      <c r="AF68" s="13"/>
      <c r="AG68" s="13"/>
      <c r="AH68" s="13"/>
      <c r="AI68" s="13"/>
      <c r="AK68" s="2" t="str">
        <f t="shared" si="9"/>
        <v/>
      </c>
      <c r="AL68" s="2" t="str">
        <f t="shared" si="10"/>
        <v/>
      </c>
      <c r="AM68" s="13" t="str">
        <f t="shared" si="11"/>
        <v/>
      </c>
    </row>
    <row r="69" spans="1:39" x14ac:dyDescent="0.45">
      <c r="A69" s="17" t="str">
        <f>IF(tblTally!B67="","",tblTally!B67)</f>
        <v/>
      </c>
      <c r="B69" s="13" t="str">
        <f>IF(tblTally!B67="","",tblTally!C67+tblTally!D67)</f>
        <v/>
      </c>
      <c r="C69" s="13" t="str">
        <f>IF(tblTally!C67="","",tblTally!C67)</f>
        <v/>
      </c>
      <c r="D69" s="18" t="str">
        <f t="shared" ref="D69:D132" si="12">IF(C69="","",C69/B69)</f>
        <v/>
      </c>
      <c r="E69" s="13" t="str">
        <f>IF(tblTally!J67=0,"",tblTally!J67)</f>
        <v/>
      </c>
      <c r="F69" s="13" t="str">
        <f>IF(E69="","",E69+tblTally!AS67+tblTally!BB67)</f>
        <v/>
      </c>
      <c r="G69" s="13" t="str">
        <f>IF(tblTally!T67+tblTally!U67=0,"",tblTally!T67+tblTally!U67)</f>
        <v/>
      </c>
      <c r="H69" s="13" t="str">
        <f>IF(tblTally!V67+tblTally!W67=0,"",tblTally!V67+tblTally!W67)</f>
        <v/>
      </c>
      <c r="I69" s="13" t="str">
        <f>IF(tblTally!X67+tblTally!Y67=0,"",tblTally!X67+tblTally!Y67)</f>
        <v/>
      </c>
      <c r="J69" s="13" t="str">
        <f>IF(tblTally!Z67+tblTally!AA67=0,"",tblTally!Z67+tblTally!AA67)</f>
        <v/>
      </c>
      <c r="K69" s="13" t="str">
        <f>IF(tblTally!AB67+tblTally!AC67=0,"",tblTally!AB67+tblTally!AC67)</f>
        <v/>
      </c>
      <c r="L69">
        <f>tblTally!K67</f>
        <v>0</v>
      </c>
      <c r="M69" s="18" t="str">
        <f>IF(tblTally!E67="","",tblTally!E67/100)</f>
        <v/>
      </c>
      <c r="N69" s="18" t="str">
        <f t="shared" ref="N69:N132" si="13">IF(M69="","",M69)</f>
        <v/>
      </c>
      <c r="O69" s="18" t="e">
        <f>ModelParameters!Intercept+ModelParameters!CH1offset+((B69-ModelParameters!MeanFlow)/ModelParameters!SDFlow)*ModelParameters!FlowSlope+((D69-ModelParameters!MeanDiversion)/ModelParameters!SDDiversion)*ModelParameters!DiversionSlope</f>
        <v>#VALUE!</v>
      </c>
      <c r="P69" s="18" t="e">
        <f t="shared" ref="P69:P132" si="14">IF(D69=0,0,EXP(O69)/(1+EXP(O69)))</f>
        <v>#VALUE!</v>
      </c>
      <c r="Q69" s="21" t="e">
        <f t="shared" ref="Q69:Q132" si="15">1/(1+EXP(-(CSurvB011+CSurvB111*(A69 -DATEVALUE("1/1/"&amp;TEXT(A69,"yy"))+1)+CSurvB211*(C69+132))))*SurvHeadgateSpCk</f>
        <v>#VALUE!</v>
      </c>
      <c r="R69" s="13" t="str">
        <f t="shared" ref="R69:R132" si="16">IF(F69="","",ROUND(F69/N69/Q69/P69,0))</f>
        <v/>
      </c>
      <c r="S69" s="13" t="e">
        <f>ROUND(_xlfn.XLOOKUP('Yearling Chinook'!$A69,HatSpCkByRW!$A$3:$A$150,HatSpCkByRW!B$3:B$150,0)/$Q69/$P69/tblCleElumTreatments!A$25,0)</f>
        <v>#VALUE!</v>
      </c>
      <c r="T69" s="13" t="e">
        <f>ROUND(_xlfn.XLOOKUP('Yearling Chinook'!$A69,HatSpCkByRW!$A$3:$A$150,HatSpCkByRW!C$3:C$150,0)/$Q69/$P69/tblCleElumTreatments!B$25,0)</f>
        <v>#VALUE!</v>
      </c>
      <c r="U69" s="13" t="e">
        <f>ROUND(_xlfn.XLOOKUP('Yearling Chinook'!$A69,HatSpCkByRW!$A$3:$A$150,HatSpCkByRW!D$3:D$150,0)/$Q69/$P69/tblCleElumTreatments!C$25,0)</f>
        <v>#VALUE!</v>
      </c>
      <c r="V69" s="13" t="e">
        <f>ROUND(_xlfn.XLOOKUP('Yearling Chinook'!$A69,HatSpCkByRW!$A$3:$A$150,HatSpCkByRW!E$3:E$150,0)/$Q69/$P69/tblCleElumTreatments!D$25,0)</f>
        <v>#VALUE!</v>
      </c>
      <c r="W69" s="13" t="e">
        <f>ROUND(_xlfn.XLOOKUP('Yearling Chinook'!$A69,HatSpCkByRW!$A$3:$A$150,HatSpCkByRW!F$3:F$150,0)/$Q69/$P69/tblCleElumTreatments!E$25,0)</f>
        <v>#VALUE!</v>
      </c>
      <c r="X69" s="13" t="e">
        <f>ROUND(_xlfn.XLOOKUP('Yearling Chinook'!$A69,HatSpCkByRW!$A$3:$A$150,HatSpCkByRW!G$3:G$150,0)/$Q69/$P69/tblCleElumTreatments!F$25,0)</f>
        <v>#VALUE!</v>
      </c>
      <c r="Y69" s="13" t="e">
        <f>ROUND(_xlfn.XLOOKUP('Yearling Chinook'!$A69,HatSpCkByRW!$A$3:$A$150,HatSpCkByRW!H$3:H$150,0)/$Q69/$P69/tblCleElumTreatments!G$25,0)</f>
        <v>#VALUE!</v>
      </c>
      <c r="Z69" s="13" t="e">
        <f>ROUND(_xlfn.XLOOKUP('Yearling Chinook'!$A69,HatSpCkByRW!$A$3:$A$150,HatSpCkByRW!I$3:I$150,0)/$Q69/$P69/tblCleElumTreatments!H$25,0)</f>
        <v>#VALUE!</v>
      </c>
      <c r="AA69" s="13" t="e">
        <f>ROUND(_xlfn.XLOOKUP('Yearling Chinook'!$A69,HatSpCkByRW!$A$3:$A$150,HatSpCkByRW!J$3:J$150,0)/$Q69/$P69/tblCleElumTreatments!I$25,0)</f>
        <v>#VALUE!</v>
      </c>
      <c r="AB69" s="13"/>
      <c r="AC69" s="13"/>
      <c r="AD69" s="13"/>
      <c r="AE69" s="13"/>
      <c r="AF69" s="13"/>
      <c r="AG69" s="13"/>
      <c r="AH69" s="13"/>
      <c r="AI69" s="13"/>
      <c r="AK69" s="2" t="str">
        <f t="shared" ref="AK69:AK132" si="17">IF(G69="","",ROUND(G69/N69/Q69/P69,0))</f>
        <v/>
      </c>
      <c r="AL69" s="2" t="str">
        <f t="shared" ref="AL69:AL132" si="18">IF(H69="","",ROUND(H69/N69/Q69/P69,0))</f>
        <v/>
      </c>
      <c r="AM69" s="13" t="str">
        <f t="shared" si="11"/>
        <v/>
      </c>
    </row>
    <row r="70" spans="1:39" x14ac:dyDescent="0.45">
      <c r="A70" s="17" t="str">
        <f>IF(tblTally!B68="","",tblTally!B68)</f>
        <v/>
      </c>
      <c r="B70" s="13" t="str">
        <f>IF(tblTally!B68="","",tblTally!C68+tblTally!D68)</f>
        <v/>
      </c>
      <c r="C70" s="13" t="str">
        <f>IF(tblTally!C68="","",tblTally!C68)</f>
        <v/>
      </c>
      <c r="D70" s="18" t="str">
        <f t="shared" si="12"/>
        <v/>
      </c>
      <c r="E70" s="13" t="str">
        <f>IF(tblTally!J68=0,"",tblTally!J68)</f>
        <v/>
      </c>
      <c r="F70" s="13" t="str">
        <f>IF(E70="","",E70+tblTally!AS68+tblTally!BB68)</f>
        <v/>
      </c>
      <c r="G70" s="13" t="str">
        <f>IF(tblTally!T68+tblTally!U68=0,"",tblTally!T68+tblTally!U68)</f>
        <v/>
      </c>
      <c r="H70" s="13" t="str">
        <f>IF(tblTally!V68+tblTally!W68=0,"",tblTally!V68+tblTally!W68)</f>
        <v/>
      </c>
      <c r="I70" s="13" t="str">
        <f>IF(tblTally!X68+tblTally!Y68=0,"",tblTally!X68+tblTally!Y68)</f>
        <v/>
      </c>
      <c r="J70" s="13" t="str">
        <f>IF(tblTally!Z68+tblTally!AA68=0,"",tblTally!Z68+tblTally!AA68)</f>
        <v/>
      </c>
      <c r="K70" s="13" t="str">
        <f>IF(tblTally!AB68+tblTally!AC68=0,"",tblTally!AB68+tblTally!AC68)</f>
        <v/>
      </c>
      <c r="L70">
        <f>tblTally!K68</f>
        <v>0</v>
      </c>
      <c r="M70" s="18" t="str">
        <f>IF(tblTally!E68="","",tblTally!E68/100)</f>
        <v/>
      </c>
      <c r="N70" s="18" t="str">
        <f t="shared" si="13"/>
        <v/>
      </c>
      <c r="O70" s="18" t="e">
        <f>ModelParameters!Intercept+ModelParameters!CH1offset+((B70-ModelParameters!MeanFlow)/ModelParameters!SDFlow)*ModelParameters!FlowSlope+((D70-ModelParameters!MeanDiversion)/ModelParameters!SDDiversion)*ModelParameters!DiversionSlope</f>
        <v>#VALUE!</v>
      </c>
      <c r="P70" s="18" t="e">
        <f t="shared" si="14"/>
        <v>#VALUE!</v>
      </c>
      <c r="Q70" s="21" t="e">
        <f t="shared" si="15"/>
        <v>#VALUE!</v>
      </c>
      <c r="R70" s="13" t="str">
        <f t="shared" si="16"/>
        <v/>
      </c>
      <c r="S70" s="13" t="e">
        <f>ROUND(_xlfn.XLOOKUP('Yearling Chinook'!$A70,HatSpCkByRW!$A$3:$A$150,HatSpCkByRW!B$3:B$150,0)/$Q70/$P70/tblCleElumTreatments!A$25,0)</f>
        <v>#VALUE!</v>
      </c>
      <c r="T70" s="13" t="e">
        <f>ROUND(_xlfn.XLOOKUP('Yearling Chinook'!$A70,HatSpCkByRW!$A$3:$A$150,HatSpCkByRW!C$3:C$150,0)/$Q70/$P70/tblCleElumTreatments!B$25,0)</f>
        <v>#VALUE!</v>
      </c>
      <c r="U70" s="13" t="e">
        <f>ROUND(_xlfn.XLOOKUP('Yearling Chinook'!$A70,HatSpCkByRW!$A$3:$A$150,HatSpCkByRW!D$3:D$150,0)/$Q70/$P70/tblCleElumTreatments!C$25,0)</f>
        <v>#VALUE!</v>
      </c>
      <c r="V70" s="13" t="e">
        <f>ROUND(_xlfn.XLOOKUP('Yearling Chinook'!$A70,HatSpCkByRW!$A$3:$A$150,HatSpCkByRW!E$3:E$150,0)/$Q70/$P70/tblCleElumTreatments!D$25,0)</f>
        <v>#VALUE!</v>
      </c>
      <c r="W70" s="13" t="e">
        <f>ROUND(_xlfn.XLOOKUP('Yearling Chinook'!$A70,HatSpCkByRW!$A$3:$A$150,HatSpCkByRW!F$3:F$150,0)/$Q70/$P70/tblCleElumTreatments!E$25,0)</f>
        <v>#VALUE!</v>
      </c>
      <c r="X70" s="13" t="e">
        <f>ROUND(_xlfn.XLOOKUP('Yearling Chinook'!$A70,HatSpCkByRW!$A$3:$A$150,HatSpCkByRW!G$3:G$150,0)/$Q70/$P70/tblCleElumTreatments!F$25,0)</f>
        <v>#VALUE!</v>
      </c>
      <c r="Y70" s="13" t="e">
        <f>ROUND(_xlfn.XLOOKUP('Yearling Chinook'!$A70,HatSpCkByRW!$A$3:$A$150,HatSpCkByRW!H$3:H$150,0)/$Q70/$P70/tblCleElumTreatments!G$25,0)</f>
        <v>#VALUE!</v>
      </c>
      <c r="Z70" s="13" t="e">
        <f>ROUND(_xlfn.XLOOKUP('Yearling Chinook'!$A70,HatSpCkByRW!$A$3:$A$150,HatSpCkByRW!I$3:I$150,0)/$Q70/$P70/tblCleElumTreatments!H$25,0)</f>
        <v>#VALUE!</v>
      </c>
      <c r="AA70" s="13" t="e">
        <f>ROUND(_xlfn.XLOOKUP('Yearling Chinook'!$A70,HatSpCkByRW!$A$3:$A$150,HatSpCkByRW!J$3:J$150,0)/$Q70/$P70/tblCleElumTreatments!I$25,0)</f>
        <v>#VALUE!</v>
      </c>
      <c r="AB70" s="13"/>
      <c r="AC70" s="13"/>
      <c r="AD70" s="13"/>
      <c r="AE70" s="13"/>
      <c r="AF70" s="13"/>
      <c r="AG70" s="13"/>
      <c r="AH70" s="13"/>
      <c r="AI70" s="13"/>
      <c r="AK70" s="2" t="str">
        <f t="shared" si="17"/>
        <v/>
      </c>
      <c r="AL70" s="2" t="str">
        <f t="shared" si="18"/>
        <v/>
      </c>
      <c r="AM70" s="13" t="str">
        <f t="shared" si="11"/>
        <v/>
      </c>
    </row>
    <row r="71" spans="1:39" x14ac:dyDescent="0.45">
      <c r="A71" s="17" t="str">
        <f>IF(tblTally!B69="","",tblTally!B69)</f>
        <v/>
      </c>
      <c r="B71" s="13" t="str">
        <f>IF(tblTally!B69="","",tblTally!C69+tblTally!D69)</f>
        <v/>
      </c>
      <c r="C71" s="13" t="str">
        <f>IF(tblTally!C69="","",tblTally!C69)</f>
        <v/>
      </c>
      <c r="D71" s="18" t="str">
        <f t="shared" si="12"/>
        <v/>
      </c>
      <c r="E71" s="13" t="str">
        <f>IF(tblTally!J69=0,"",tblTally!J69)</f>
        <v/>
      </c>
      <c r="F71" s="13" t="str">
        <f>IF(E71="","",E71+tblTally!AS69+tblTally!BB69)</f>
        <v/>
      </c>
      <c r="G71" s="13" t="str">
        <f>IF(tblTally!T69+tblTally!U69=0,"",tblTally!T69+tblTally!U69)</f>
        <v/>
      </c>
      <c r="H71" s="13" t="str">
        <f>IF(tblTally!V69+tblTally!W69=0,"",tblTally!V69+tblTally!W69)</f>
        <v/>
      </c>
      <c r="I71" s="13" t="str">
        <f>IF(tblTally!X69+tblTally!Y69=0,"",tblTally!X69+tblTally!Y69)</f>
        <v/>
      </c>
      <c r="J71" s="13" t="str">
        <f>IF(tblTally!Z69+tblTally!AA69=0,"",tblTally!Z69+tblTally!AA69)</f>
        <v/>
      </c>
      <c r="K71" s="13" t="str">
        <f>IF(tblTally!AB69+tblTally!AC69=0,"",tblTally!AB69+tblTally!AC69)</f>
        <v/>
      </c>
      <c r="L71">
        <f>tblTally!K69</f>
        <v>0</v>
      </c>
      <c r="M71" s="18" t="str">
        <f>IF(tblTally!E69="","",tblTally!E69/100)</f>
        <v/>
      </c>
      <c r="N71" s="18" t="str">
        <f t="shared" si="13"/>
        <v/>
      </c>
      <c r="O71" s="18" t="e">
        <f>ModelParameters!Intercept+ModelParameters!CH1offset+((B71-ModelParameters!MeanFlow)/ModelParameters!SDFlow)*ModelParameters!FlowSlope+((D71-ModelParameters!MeanDiversion)/ModelParameters!SDDiversion)*ModelParameters!DiversionSlope</f>
        <v>#VALUE!</v>
      </c>
      <c r="P71" s="18" t="e">
        <f t="shared" si="14"/>
        <v>#VALUE!</v>
      </c>
      <c r="Q71" s="21" t="e">
        <f t="shared" si="15"/>
        <v>#VALUE!</v>
      </c>
      <c r="R71" s="13" t="str">
        <f t="shared" si="16"/>
        <v/>
      </c>
      <c r="S71" s="13" t="e">
        <f>ROUND(_xlfn.XLOOKUP('Yearling Chinook'!$A71,HatSpCkByRW!$A$3:$A$150,HatSpCkByRW!B$3:B$150,0)/$Q71/$P71/tblCleElumTreatments!A$25,0)</f>
        <v>#VALUE!</v>
      </c>
      <c r="T71" s="13" t="e">
        <f>ROUND(_xlfn.XLOOKUP('Yearling Chinook'!$A71,HatSpCkByRW!$A$3:$A$150,HatSpCkByRW!C$3:C$150,0)/$Q71/$P71/tblCleElumTreatments!B$25,0)</f>
        <v>#VALUE!</v>
      </c>
      <c r="U71" s="13" t="e">
        <f>ROUND(_xlfn.XLOOKUP('Yearling Chinook'!$A71,HatSpCkByRW!$A$3:$A$150,HatSpCkByRW!D$3:D$150,0)/$Q71/$P71/tblCleElumTreatments!C$25,0)</f>
        <v>#VALUE!</v>
      </c>
      <c r="V71" s="13" t="e">
        <f>ROUND(_xlfn.XLOOKUP('Yearling Chinook'!$A71,HatSpCkByRW!$A$3:$A$150,HatSpCkByRW!E$3:E$150,0)/$Q71/$P71/tblCleElumTreatments!D$25,0)</f>
        <v>#VALUE!</v>
      </c>
      <c r="W71" s="13" t="e">
        <f>ROUND(_xlfn.XLOOKUP('Yearling Chinook'!$A71,HatSpCkByRW!$A$3:$A$150,HatSpCkByRW!F$3:F$150,0)/$Q71/$P71/tblCleElumTreatments!E$25,0)</f>
        <v>#VALUE!</v>
      </c>
      <c r="X71" s="13" t="e">
        <f>ROUND(_xlfn.XLOOKUP('Yearling Chinook'!$A71,HatSpCkByRW!$A$3:$A$150,HatSpCkByRW!G$3:G$150,0)/$Q71/$P71/tblCleElumTreatments!F$25,0)</f>
        <v>#VALUE!</v>
      </c>
      <c r="Y71" s="13" t="e">
        <f>ROUND(_xlfn.XLOOKUP('Yearling Chinook'!$A71,HatSpCkByRW!$A$3:$A$150,HatSpCkByRW!H$3:H$150,0)/$Q71/$P71/tblCleElumTreatments!G$25,0)</f>
        <v>#VALUE!</v>
      </c>
      <c r="Z71" s="13" t="e">
        <f>ROUND(_xlfn.XLOOKUP('Yearling Chinook'!$A71,HatSpCkByRW!$A$3:$A$150,HatSpCkByRW!I$3:I$150,0)/$Q71/$P71/tblCleElumTreatments!H$25,0)</f>
        <v>#VALUE!</v>
      </c>
      <c r="AA71" s="13" t="e">
        <f>ROUND(_xlfn.XLOOKUP('Yearling Chinook'!$A71,HatSpCkByRW!$A$3:$A$150,HatSpCkByRW!J$3:J$150,0)/$Q71/$P71/tblCleElumTreatments!I$25,0)</f>
        <v>#VALUE!</v>
      </c>
      <c r="AB71" s="13"/>
      <c r="AC71" s="13"/>
      <c r="AD71" s="13"/>
      <c r="AE71" s="13"/>
      <c r="AF71" s="13"/>
      <c r="AG71" s="13"/>
      <c r="AH71" s="13"/>
      <c r="AI71" s="13"/>
      <c r="AK71" s="2" t="str">
        <f t="shared" si="17"/>
        <v/>
      </c>
      <c r="AL71" s="2" t="str">
        <f t="shared" si="18"/>
        <v/>
      </c>
      <c r="AM71" s="13" t="str">
        <f t="shared" si="11"/>
        <v/>
      </c>
    </row>
    <row r="72" spans="1:39" x14ac:dyDescent="0.45">
      <c r="A72" s="17" t="str">
        <f>IF(tblTally!B70="","",tblTally!B70)</f>
        <v/>
      </c>
      <c r="B72" s="13" t="str">
        <f>IF(tblTally!B70="","",tblTally!C70+tblTally!D70)</f>
        <v/>
      </c>
      <c r="C72" s="13" t="str">
        <f>IF(tblTally!C70="","",tblTally!C70)</f>
        <v/>
      </c>
      <c r="D72" s="18" t="str">
        <f t="shared" si="12"/>
        <v/>
      </c>
      <c r="E72" s="13" t="str">
        <f>IF(tblTally!J70=0,"",tblTally!J70)</f>
        <v/>
      </c>
      <c r="F72" s="13" t="str">
        <f>IF(E72="","",E72+tblTally!AS70+tblTally!BB70)</f>
        <v/>
      </c>
      <c r="G72" s="13" t="str">
        <f>IF(tblTally!T70+tblTally!U70=0,"",tblTally!T70+tblTally!U70)</f>
        <v/>
      </c>
      <c r="H72" s="13" t="str">
        <f>IF(tblTally!V70+tblTally!W70=0,"",tblTally!V70+tblTally!W70)</f>
        <v/>
      </c>
      <c r="I72" s="13" t="str">
        <f>IF(tblTally!X70+tblTally!Y70=0,"",tblTally!X70+tblTally!Y70)</f>
        <v/>
      </c>
      <c r="J72" s="13" t="str">
        <f>IF(tblTally!Z70+tblTally!AA70=0,"",tblTally!Z70+tblTally!AA70)</f>
        <v/>
      </c>
      <c r="K72" s="13" t="str">
        <f>IF(tblTally!AB70+tblTally!AC70=0,"",tblTally!AB70+tblTally!AC70)</f>
        <v/>
      </c>
      <c r="L72">
        <f>tblTally!K70</f>
        <v>0</v>
      </c>
      <c r="M72" s="18" t="str">
        <f>IF(tblTally!E70="","",tblTally!E70/100)</f>
        <v/>
      </c>
      <c r="N72" s="18" t="str">
        <f t="shared" si="13"/>
        <v/>
      </c>
      <c r="O72" s="18" t="e">
        <f>ModelParameters!Intercept+ModelParameters!CH1offset+((B72-ModelParameters!MeanFlow)/ModelParameters!SDFlow)*ModelParameters!FlowSlope+((D72-ModelParameters!MeanDiversion)/ModelParameters!SDDiversion)*ModelParameters!DiversionSlope</f>
        <v>#VALUE!</v>
      </c>
      <c r="P72" s="18" t="e">
        <f t="shared" si="14"/>
        <v>#VALUE!</v>
      </c>
      <c r="Q72" s="21" t="e">
        <f t="shared" si="15"/>
        <v>#VALUE!</v>
      </c>
      <c r="R72" s="13" t="str">
        <f t="shared" si="16"/>
        <v/>
      </c>
      <c r="S72" s="13" t="e">
        <f>ROUND(_xlfn.XLOOKUP('Yearling Chinook'!$A72,HatSpCkByRW!$A$3:$A$150,HatSpCkByRW!B$3:B$150,0)/$Q72/$P72/tblCleElumTreatments!A$25,0)</f>
        <v>#VALUE!</v>
      </c>
      <c r="T72" s="13" t="e">
        <f>ROUND(_xlfn.XLOOKUP('Yearling Chinook'!$A72,HatSpCkByRW!$A$3:$A$150,HatSpCkByRW!C$3:C$150,0)/$Q72/$P72/tblCleElumTreatments!B$25,0)</f>
        <v>#VALUE!</v>
      </c>
      <c r="U72" s="13" t="e">
        <f>ROUND(_xlfn.XLOOKUP('Yearling Chinook'!$A72,HatSpCkByRW!$A$3:$A$150,HatSpCkByRW!D$3:D$150,0)/$Q72/$P72/tblCleElumTreatments!C$25,0)</f>
        <v>#VALUE!</v>
      </c>
      <c r="V72" s="13" t="e">
        <f>ROUND(_xlfn.XLOOKUP('Yearling Chinook'!$A72,HatSpCkByRW!$A$3:$A$150,HatSpCkByRW!E$3:E$150,0)/$Q72/$P72/tblCleElumTreatments!D$25,0)</f>
        <v>#VALUE!</v>
      </c>
      <c r="W72" s="13" t="e">
        <f>ROUND(_xlfn.XLOOKUP('Yearling Chinook'!$A72,HatSpCkByRW!$A$3:$A$150,HatSpCkByRW!F$3:F$150,0)/$Q72/$P72/tblCleElumTreatments!E$25,0)</f>
        <v>#VALUE!</v>
      </c>
      <c r="X72" s="13" t="e">
        <f>ROUND(_xlfn.XLOOKUP('Yearling Chinook'!$A72,HatSpCkByRW!$A$3:$A$150,HatSpCkByRW!G$3:G$150,0)/$Q72/$P72/tblCleElumTreatments!F$25,0)</f>
        <v>#VALUE!</v>
      </c>
      <c r="Y72" s="13" t="e">
        <f>ROUND(_xlfn.XLOOKUP('Yearling Chinook'!$A72,HatSpCkByRW!$A$3:$A$150,HatSpCkByRW!H$3:H$150,0)/$Q72/$P72/tblCleElumTreatments!G$25,0)</f>
        <v>#VALUE!</v>
      </c>
      <c r="Z72" s="13" t="e">
        <f>ROUND(_xlfn.XLOOKUP('Yearling Chinook'!$A72,HatSpCkByRW!$A$3:$A$150,HatSpCkByRW!I$3:I$150,0)/$Q72/$P72/tblCleElumTreatments!H$25,0)</f>
        <v>#VALUE!</v>
      </c>
      <c r="AA72" s="13" t="e">
        <f>ROUND(_xlfn.XLOOKUP('Yearling Chinook'!$A72,HatSpCkByRW!$A$3:$A$150,HatSpCkByRW!J$3:J$150,0)/$Q72/$P72/tblCleElumTreatments!I$25,0)</f>
        <v>#VALUE!</v>
      </c>
      <c r="AB72" s="13"/>
      <c r="AC72" s="13"/>
      <c r="AD72" s="13"/>
      <c r="AE72" s="13"/>
      <c r="AF72" s="13"/>
      <c r="AG72" s="13"/>
      <c r="AH72" s="13"/>
      <c r="AI72" s="13"/>
      <c r="AK72" s="2" t="str">
        <f t="shared" si="17"/>
        <v/>
      </c>
      <c r="AL72" s="2" t="str">
        <f t="shared" si="18"/>
        <v/>
      </c>
      <c r="AM72" s="13" t="str">
        <f t="shared" si="11"/>
        <v/>
      </c>
    </row>
    <row r="73" spans="1:39" x14ac:dyDescent="0.45">
      <c r="A73" s="17" t="str">
        <f>IF(tblTally!B71="","",tblTally!B71)</f>
        <v/>
      </c>
      <c r="B73" s="13" t="str">
        <f>IF(tblTally!B71="","",tblTally!C71+tblTally!D71)</f>
        <v/>
      </c>
      <c r="C73" s="13" t="str">
        <f>IF(tblTally!C71="","",tblTally!C71)</f>
        <v/>
      </c>
      <c r="D73" s="18" t="str">
        <f t="shared" si="12"/>
        <v/>
      </c>
      <c r="E73" s="13" t="str">
        <f>IF(tblTally!J71=0,"",tblTally!J71)</f>
        <v/>
      </c>
      <c r="F73" s="13" t="str">
        <f>IF(E73="","",E73+tblTally!AS71+tblTally!BB71)</f>
        <v/>
      </c>
      <c r="G73" s="13" t="str">
        <f>IF(tblTally!T71+tblTally!U71=0,"",tblTally!T71+tblTally!U71)</f>
        <v/>
      </c>
      <c r="H73" s="13" t="str">
        <f>IF(tblTally!V71+tblTally!W71=0,"",tblTally!V71+tblTally!W71)</f>
        <v/>
      </c>
      <c r="I73" s="13" t="str">
        <f>IF(tblTally!X71+tblTally!Y71=0,"",tblTally!X71+tblTally!Y71)</f>
        <v/>
      </c>
      <c r="J73" s="13" t="str">
        <f>IF(tblTally!Z71+tblTally!AA71=0,"",tblTally!Z71+tblTally!AA71)</f>
        <v/>
      </c>
      <c r="K73" s="13" t="str">
        <f>IF(tblTally!AB71+tblTally!AC71=0,"",tblTally!AB71+tblTally!AC71)</f>
        <v/>
      </c>
      <c r="L73">
        <f>tblTally!K71</f>
        <v>0</v>
      </c>
      <c r="M73" s="18" t="str">
        <f>IF(tblTally!E71="","",tblTally!E71/100)</f>
        <v/>
      </c>
      <c r="N73" s="18" t="str">
        <f t="shared" si="13"/>
        <v/>
      </c>
      <c r="O73" s="18" t="e">
        <f>ModelParameters!Intercept+ModelParameters!CH1offset+((B73-ModelParameters!MeanFlow)/ModelParameters!SDFlow)*ModelParameters!FlowSlope+((D73-ModelParameters!MeanDiversion)/ModelParameters!SDDiversion)*ModelParameters!DiversionSlope</f>
        <v>#VALUE!</v>
      </c>
      <c r="P73" s="18" t="e">
        <f t="shared" si="14"/>
        <v>#VALUE!</v>
      </c>
      <c r="Q73" s="21" t="e">
        <f t="shared" si="15"/>
        <v>#VALUE!</v>
      </c>
      <c r="R73" s="13" t="str">
        <f t="shared" si="16"/>
        <v/>
      </c>
      <c r="S73" s="13" t="e">
        <f>ROUND(_xlfn.XLOOKUP('Yearling Chinook'!$A73,HatSpCkByRW!$A$3:$A$150,HatSpCkByRW!B$3:B$150,0)/$Q73/$P73/tblCleElumTreatments!A$25,0)</f>
        <v>#VALUE!</v>
      </c>
      <c r="T73" s="13" t="e">
        <f>ROUND(_xlfn.XLOOKUP('Yearling Chinook'!$A73,HatSpCkByRW!$A$3:$A$150,HatSpCkByRW!C$3:C$150,0)/$Q73/$P73/tblCleElumTreatments!B$25,0)</f>
        <v>#VALUE!</v>
      </c>
      <c r="U73" s="13" t="e">
        <f>ROUND(_xlfn.XLOOKUP('Yearling Chinook'!$A73,HatSpCkByRW!$A$3:$A$150,HatSpCkByRW!D$3:D$150,0)/$Q73/$P73/tblCleElumTreatments!C$25,0)</f>
        <v>#VALUE!</v>
      </c>
      <c r="V73" s="13" t="e">
        <f>ROUND(_xlfn.XLOOKUP('Yearling Chinook'!$A73,HatSpCkByRW!$A$3:$A$150,HatSpCkByRW!E$3:E$150,0)/$Q73/$P73/tblCleElumTreatments!D$25,0)</f>
        <v>#VALUE!</v>
      </c>
      <c r="W73" s="13" t="e">
        <f>ROUND(_xlfn.XLOOKUP('Yearling Chinook'!$A73,HatSpCkByRW!$A$3:$A$150,HatSpCkByRW!F$3:F$150,0)/$Q73/$P73/tblCleElumTreatments!E$25,0)</f>
        <v>#VALUE!</v>
      </c>
      <c r="X73" s="13" t="e">
        <f>ROUND(_xlfn.XLOOKUP('Yearling Chinook'!$A73,HatSpCkByRW!$A$3:$A$150,HatSpCkByRW!G$3:G$150,0)/$Q73/$P73/tblCleElumTreatments!F$25,0)</f>
        <v>#VALUE!</v>
      </c>
      <c r="Y73" s="13" t="e">
        <f>ROUND(_xlfn.XLOOKUP('Yearling Chinook'!$A73,HatSpCkByRW!$A$3:$A$150,HatSpCkByRW!H$3:H$150,0)/$Q73/$P73/tblCleElumTreatments!G$25,0)</f>
        <v>#VALUE!</v>
      </c>
      <c r="Z73" s="13" t="e">
        <f>ROUND(_xlfn.XLOOKUP('Yearling Chinook'!$A73,HatSpCkByRW!$A$3:$A$150,HatSpCkByRW!I$3:I$150,0)/$Q73/$P73/tblCleElumTreatments!H$25,0)</f>
        <v>#VALUE!</v>
      </c>
      <c r="AA73" s="13" t="e">
        <f>ROUND(_xlfn.XLOOKUP('Yearling Chinook'!$A73,HatSpCkByRW!$A$3:$A$150,HatSpCkByRW!J$3:J$150,0)/$Q73/$P73/tblCleElumTreatments!I$25,0)</f>
        <v>#VALUE!</v>
      </c>
      <c r="AB73" s="13"/>
      <c r="AC73" s="13"/>
      <c r="AD73" s="13"/>
      <c r="AE73" s="13"/>
      <c r="AF73" s="13"/>
      <c r="AG73" s="13"/>
      <c r="AH73" s="13"/>
      <c r="AI73" s="13"/>
      <c r="AK73" s="2" t="str">
        <f t="shared" si="17"/>
        <v/>
      </c>
      <c r="AL73" s="2" t="str">
        <f t="shared" si="18"/>
        <v/>
      </c>
      <c r="AM73" s="13" t="str">
        <f t="shared" si="11"/>
        <v/>
      </c>
    </row>
    <row r="74" spans="1:39" x14ac:dyDescent="0.45">
      <c r="A74" s="17" t="str">
        <f>IF(tblTally!B72="","",tblTally!B72)</f>
        <v/>
      </c>
      <c r="B74" s="13" t="str">
        <f>IF(tblTally!B72="","",tblTally!C72+tblTally!D72)</f>
        <v/>
      </c>
      <c r="C74" s="13" t="str">
        <f>IF(tblTally!C72="","",tblTally!C72)</f>
        <v/>
      </c>
      <c r="D74" s="18" t="str">
        <f t="shared" si="12"/>
        <v/>
      </c>
      <c r="E74" s="13" t="str">
        <f>IF(tblTally!J72=0,"",tblTally!J72)</f>
        <v/>
      </c>
      <c r="F74" s="13" t="str">
        <f>IF(E74="","",E74+tblTally!AS72+tblTally!BB72)</f>
        <v/>
      </c>
      <c r="G74" s="13" t="str">
        <f>IF(tblTally!T72+tblTally!U72=0,"",tblTally!T72+tblTally!U72)</f>
        <v/>
      </c>
      <c r="H74" s="13" t="str">
        <f>IF(tblTally!V72+tblTally!W72=0,"",tblTally!V72+tblTally!W72)</f>
        <v/>
      </c>
      <c r="I74" s="13" t="str">
        <f>IF(tblTally!X72+tblTally!Y72=0,"",tblTally!X72+tblTally!Y72)</f>
        <v/>
      </c>
      <c r="J74" s="13" t="str">
        <f>IF(tblTally!Z72+tblTally!AA72=0,"",tblTally!Z72+tblTally!AA72)</f>
        <v/>
      </c>
      <c r="K74" s="13" t="str">
        <f>IF(tblTally!AB72+tblTally!AC72=0,"",tblTally!AB72+tblTally!AC72)</f>
        <v/>
      </c>
      <c r="L74">
        <f>tblTally!K72</f>
        <v>0</v>
      </c>
      <c r="M74" s="18" t="str">
        <f>IF(tblTally!E72="","",tblTally!E72/100)</f>
        <v/>
      </c>
      <c r="N74" s="18" t="str">
        <f t="shared" si="13"/>
        <v/>
      </c>
      <c r="O74" s="18" t="e">
        <f>ModelParameters!Intercept+ModelParameters!CH1offset+((B74-ModelParameters!MeanFlow)/ModelParameters!SDFlow)*ModelParameters!FlowSlope+((D74-ModelParameters!MeanDiversion)/ModelParameters!SDDiversion)*ModelParameters!DiversionSlope</f>
        <v>#VALUE!</v>
      </c>
      <c r="P74" s="18" t="e">
        <f t="shared" si="14"/>
        <v>#VALUE!</v>
      </c>
      <c r="Q74" s="21" t="e">
        <f t="shared" si="15"/>
        <v>#VALUE!</v>
      </c>
      <c r="R74" s="13" t="str">
        <f t="shared" si="16"/>
        <v/>
      </c>
      <c r="S74" s="13" t="e">
        <f>ROUND(_xlfn.XLOOKUP('Yearling Chinook'!$A74,HatSpCkByRW!$A$3:$A$150,HatSpCkByRW!B$3:B$150,0)/$Q74/$P74/tblCleElumTreatments!A$25,0)</f>
        <v>#VALUE!</v>
      </c>
      <c r="T74" s="13" t="e">
        <f>ROUND(_xlfn.XLOOKUP('Yearling Chinook'!$A74,HatSpCkByRW!$A$3:$A$150,HatSpCkByRW!C$3:C$150,0)/$Q74/$P74/tblCleElumTreatments!B$25,0)</f>
        <v>#VALUE!</v>
      </c>
      <c r="U74" s="13" t="e">
        <f>ROUND(_xlfn.XLOOKUP('Yearling Chinook'!$A74,HatSpCkByRW!$A$3:$A$150,HatSpCkByRW!D$3:D$150,0)/$Q74/$P74/tblCleElumTreatments!C$25,0)</f>
        <v>#VALUE!</v>
      </c>
      <c r="V74" s="13" t="e">
        <f>ROUND(_xlfn.XLOOKUP('Yearling Chinook'!$A74,HatSpCkByRW!$A$3:$A$150,HatSpCkByRW!E$3:E$150,0)/$Q74/$P74/tblCleElumTreatments!D$25,0)</f>
        <v>#VALUE!</v>
      </c>
      <c r="W74" s="13" t="e">
        <f>ROUND(_xlfn.XLOOKUP('Yearling Chinook'!$A74,HatSpCkByRW!$A$3:$A$150,HatSpCkByRW!F$3:F$150,0)/$Q74/$P74/tblCleElumTreatments!E$25,0)</f>
        <v>#VALUE!</v>
      </c>
      <c r="X74" s="13" t="e">
        <f>ROUND(_xlfn.XLOOKUP('Yearling Chinook'!$A74,HatSpCkByRW!$A$3:$A$150,HatSpCkByRW!G$3:G$150,0)/$Q74/$P74/tblCleElumTreatments!F$25,0)</f>
        <v>#VALUE!</v>
      </c>
      <c r="Y74" s="13" t="e">
        <f>ROUND(_xlfn.XLOOKUP('Yearling Chinook'!$A74,HatSpCkByRW!$A$3:$A$150,HatSpCkByRW!H$3:H$150,0)/$Q74/$P74/tblCleElumTreatments!G$25,0)</f>
        <v>#VALUE!</v>
      </c>
      <c r="Z74" s="13" t="e">
        <f>ROUND(_xlfn.XLOOKUP('Yearling Chinook'!$A74,HatSpCkByRW!$A$3:$A$150,HatSpCkByRW!I$3:I$150,0)/$Q74/$P74/tblCleElumTreatments!H$25,0)</f>
        <v>#VALUE!</v>
      </c>
      <c r="AA74" s="13" t="e">
        <f>ROUND(_xlfn.XLOOKUP('Yearling Chinook'!$A74,HatSpCkByRW!$A$3:$A$150,HatSpCkByRW!J$3:J$150,0)/$Q74/$P74/tblCleElumTreatments!I$25,0)</f>
        <v>#VALUE!</v>
      </c>
      <c r="AB74" s="13"/>
      <c r="AC74" s="13"/>
      <c r="AD74" s="13"/>
      <c r="AE74" s="13"/>
      <c r="AF74" s="13"/>
      <c r="AG74" s="13"/>
      <c r="AH74" s="13"/>
      <c r="AI74" s="13"/>
      <c r="AK74" s="2" t="str">
        <f t="shared" si="17"/>
        <v/>
      </c>
      <c r="AL74" s="2" t="str">
        <f t="shared" si="18"/>
        <v/>
      </c>
      <c r="AM74" s="13" t="str">
        <f t="shared" si="11"/>
        <v/>
      </c>
    </row>
    <row r="75" spans="1:39" x14ac:dyDescent="0.45">
      <c r="A75" s="17" t="str">
        <f>IF(tblTally!B73="","",tblTally!B73)</f>
        <v/>
      </c>
      <c r="B75" s="13" t="str">
        <f>IF(tblTally!B73="","",tblTally!C73+tblTally!D73)</f>
        <v/>
      </c>
      <c r="C75" s="13" t="str">
        <f>IF(tblTally!C73="","",tblTally!C73)</f>
        <v/>
      </c>
      <c r="D75" s="18" t="str">
        <f t="shared" si="12"/>
        <v/>
      </c>
      <c r="E75" s="13" t="str">
        <f>IF(tblTally!J73=0,"",tblTally!J73)</f>
        <v/>
      </c>
      <c r="F75" s="13" t="str">
        <f>IF(E75="","",E75+tblTally!AS73+tblTally!BB73)</f>
        <v/>
      </c>
      <c r="G75" s="13" t="str">
        <f>IF(tblTally!T73+tblTally!U73=0,"",tblTally!T73+tblTally!U73)</f>
        <v/>
      </c>
      <c r="H75" s="13" t="str">
        <f>IF(tblTally!V73+tblTally!W73=0,"",tblTally!V73+tblTally!W73)</f>
        <v/>
      </c>
      <c r="I75" s="13" t="str">
        <f>IF(tblTally!X73+tblTally!Y73=0,"",tblTally!X73+tblTally!Y73)</f>
        <v/>
      </c>
      <c r="J75" s="13" t="str">
        <f>IF(tblTally!Z73+tblTally!AA73=0,"",tblTally!Z73+tblTally!AA73)</f>
        <v/>
      </c>
      <c r="K75" s="13" t="str">
        <f>IF(tblTally!AB73+tblTally!AC73=0,"",tblTally!AB73+tblTally!AC73)</f>
        <v/>
      </c>
      <c r="L75">
        <f>tblTally!K73</f>
        <v>0</v>
      </c>
      <c r="M75" s="18" t="str">
        <f>IF(tblTally!E73="","",tblTally!E73/100)</f>
        <v/>
      </c>
      <c r="N75" s="18" t="str">
        <f t="shared" si="13"/>
        <v/>
      </c>
      <c r="O75" s="18" t="e">
        <f>ModelParameters!Intercept+ModelParameters!CH1offset+((B75-ModelParameters!MeanFlow)/ModelParameters!SDFlow)*ModelParameters!FlowSlope+((D75-ModelParameters!MeanDiversion)/ModelParameters!SDDiversion)*ModelParameters!DiversionSlope</f>
        <v>#VALUE!</v>
      </c>
      <c r="P75" s="18" t="e">
        <f t="shared" si="14"/>
        <v>#VALUE!</v>
      </c>
      <c r="Q75" s="21" t="e">
        <f t="shared" si="15"/>
        <v>#VALUE!</v>
      </c>
      <c r="R75" s="13" t="str">
        <f t="shared" si="16"/>
        <v/>
      </c>
      <c r="S75" s="13" t="e">
        <f>ROUND(_xlfn.XLOOKUP('Yearling Chinook'!$A75,HatSpCkByRW!$A$3:$A$150,HatSpCkByRW!B$3:B$150,0)/$Q75/$P75/tblCleElumTreatments!A$25,0)</f>
        <v>#VALUE!</v>
      </c>
      <c r="T75" s="13" t="e">
        <f>ROUND(_xlfn.XLOOKUP('Yearling Chinook'!$A75,HatSpCkByRW!$A$3:$A$150,HatSpCkByRW!C$3:C$150,0)/$Q75/$P75/tblCleElumTreatments!B$25,0)</f>
        <v>#VALUE!</v>
      </c>
      <c r="U75" s="13" t="e">
        <f>ROUND(_xlfn.XLOOKUP('Yearling Chinook'!$A75,HatSpCkByRW!$A$3:$A$150,HatSpCkByRW!D$3:D$150,0)/$Q75/$P75/tblCleElumTreatments!C$25,0)</f>
        <v>#VALUE!</v>
      </c>
      <c r="V75" s="13" t="e">
        <f>ROUND(_xlfn.XLOOKUP('Yearling Chinook'!$A75,HatSpCkByRW!$A$3:$A$150,HatSpCkByRW!E$3:E$150,0)/$Q75/$P75/tblCleElumTreatments!D$25,0)</f>
        <v>#VALUE!</v>
      </c>
      <c r="W75" s="13" t="e">
        <f>ROUND(_xlfn.XLOOKUP('Yearling Chinook'!$A75,HatSpCkByRW!$A$3:$A$150,HatSpCkByRW!F$3:F$150,0)/$Q75/$P75/tblCleElumTreatments!E$25,0)</f>
        <v>#VALUE!</v>
      </c>
      <c r="X75" s="13" t="e">
        <f>ROUND(_xlfn.XLOOKUP('Yearling Chinook'!$A75,HatSpCkByRW!$A$3:$A$150,HatSpCkByRW!G$3:G$150,0)/$Q75/$P75/tblCleElumTreatments!F$25,0)</f>
        <v>#VALUE!</v>
      </c>
      <c r="Y75" s="13" t="e">
        <f>ROUND(_xlfn.XLOOKUP('Yearling Chinook'!$A75,HatSpCkByRW!$A$3:$A$150,HatSpCkByRW!H$3:H$150,0)/$Q75/$P75/tblCleElumTreatments!G$25,0)</f>
        <v>#VALUE!</v>
      </c>
      <c r="Z75" s="13" t="e">
        <f>ROUND(_xlfn.XLOOKUP('Yearling Chinook'!$A75,HatSpCkByRW!$A$3:$A$150,HatSpCkByRW!I$3:I$150,0)/$Q75/$P75/tblCleElumTreatments!H$25,0)</f>
        <v>#VALUE!</v>
      </c>
      <c r="AA75" s="13" t="e">
        <f>ROUND(_xlfn.XLOOKUP('Yearling Chinook'!$A75,HatSpCkByRW!$A$3:$A$150,HatSpCkByRW!J$3:J$150,0)/$Q75/$P75/tblCleElumTreatments!I$25,0)</f>
        <v>#VALUE!</v>
      </c>
      <c r="AB75" s="13"/>
      <c r="AC75" s="13"/>
      <c r="AD75" s="13"/>
      <c r="AE75" s="13"/>
      <c r="AF75" s="13"/>
      <c r="AG75" s="13"/>
      <c r="AH75" s="13"/>
      <c r="AI75" s="13"/>
      <c r="AK75" s="2" t="str">
        <f t="shared" si="17"/>
        <v/>
      </c>
      <c r="AL75" s="2" t="str">
        <f t="shared" si="18"/>
        <v/>
      </c>
      <c r="AM75" s="13" t="str">
        <f t="shared" si="11"/>
        <v/>
      </c>
    </row>
    <row r="76" spans="1:39" x14ac:dyDescent="0.45">
      <c r="A76" s="17" t="str">
        <f>IF(tblTally!B74="","",tblTally!B74)</f>
        <v/>
      </c>
      <c r="B76" s="13" t="str">
        <f>IF(tblTally!B74="","",tblTally!C74+tblTally!D74)</f>
        <v/>
      </c>
      <c r="C76" s="13" t="str">
        <f>IF(tblTally!C74="","",tblTally!C74)</f>
        <v/>
      </c>
      <c r="D76" s="18" t="str">
        <f t="shared" si="12"/>
        <v/>
      </c>
      <c r="E76" s="13" t="str">
        <f>IF(tblTally!J74=0,"",tblTally!J74)</f>
        <v/>
      </c>
      <c r="F76" s="13" t="str">
        <f>IF(E76="","",E76+tblTally!AS74+tblTally!BB74)</f>
        <v/>
      </c>
      <c r="G76" s="13" t="str">
        <f>IF(tblTally!T74+tblTally!U74=0,"",tblTally!T74+tblTally!U74)</f>
        <v/>
      </c>
      <c r="H76" s="13" t="str">
        <f>IF(tblTally!V74+tblTally!W74=0,"",tblTally!V74+tblTally!W74)</f>
        <v/>
      </c>
      <c r="I76" s="13" t="str">
        <f>IF(tblTally!X74+tblTally!Y74=0,"",tblTally!X74+tblTally!Y74)</f>
        <v/>
      </c>
      <c r="J76" s="13" t="str">
        <f>IF(tblTally!Z74+tblTally!AA74=0,"",tblTally!Z74+tblTally!AA74)</f>
        <v/>
      </c>
      <c r="K76" s="13" t="str">
        <f>IF(tblTally!AB74+tblTally!AC74=0,"",tblTally!AB74+tblTally!AC74)</f>
        <v/>
      </c>
      <c r="L76">
        <f>tblTally!K74</f>
        <v>0</v>
      </c>
      <c r="M76" s="18" t="str">
        <f>IF(tblTally!E74="","",tblTally!E74/100)</f>
        <v/>
      </c>
      <c r="N76" s="18" t="str">
        <f t="shared" si="13"/>
        <v/>
      </c>
      <c r="O76" s="18" t="e">
        <f>ModelParameters!Intercept+ModelParameters!CH1offset+((B76-ModelParameters!MeanFlow)/ModelParameters!SDFlow)*ModelParameters!FlowSlope+((D76-ModelParameters!MeanDiversion)/ModelParameters!SDDiversion)*ModelParameters!DiversionSlope</f>
        <v>#VALUE!</v>
      </c>
      <c r="P76" s="18" t="e">
        <f t="shared" si="14"/>
        <v>#VALUE!</v>
      </c>
      <c r="Q76" s="21" t="e">
        <f t="shared" si="15"/>
        <v>#VALUE!</v>
      </c>
      <c r="R76" s="13" t="str">
        <f t="shared" si="16"/>
        <v/>
      </c>
      <c r="S76" s="13" t="e">
        <f>ROUND(_xlfn.XLOOKUP('Yearling Chinook'!$A76,HatSpCkByRW!$A$3:$A$150,HatSpCkByRW!B$3:B$150,0)/$Q76/$P76/tblCleElumTreatments!A$25,0)</f>
        <v>#VALUE!</v>
      </c>
      <c r="T76" s="13" t="e">
        <f>ROUND(_xlfn.XLOOKUP('Yearling Chinook'!$A76,HatSpCkByRW!$A$3:$A$150,HatSpCkByRW!C$3:C$150,0)/$Q76/$P76/tblCleElumTreatments!B$25,0)</f>
        <v>#VALUE!</v>
      </c>
      <c r="U76" s="13" t="e">
        <f>ROUND(_xlfn.XLOOKUP('Yearling Chinook'!$A76,HatSpCkByRW!$A$3:$A$150,HatSpCkByRW!D$3:D$150,0)/$Q76/$P76/tblCleElumTreatments!C$25,0)</f>
        <v>#VALUE!</v>
      </c>
      <c r="V76" s="13" t="e">
        <f>ROUND(_xlfn.XLOOKUP('Yearling Chinook'!$A76,HatSpCkByRW!$A$3:$A$150,HatSpCkByRW!E$3:E$150,0)/$Q76/$P76/tblCleElumTreatments!D$25,0)</f>
        <v>#VALUE!</v>
      </c>
      <c r="W76" s="13" t="e">
        <f>ROUND(_xlfn.XLOOKUP('Yearling Chinook'!$A76,HatSpCkByRW!$A$3:$A$150,HatSpCkByRW!F$3:F$150,0)/$Q76/$P76/tblCleElumTreatments!E$25,0)</f>
        <v>#VALUE!</v>
      </c>
      <c r="X76" s="13" t="e">
        <f>ROUND(_xlfn.XLOOKUP('Yearling Chinook'!$A76,HatSpCkByRW!$A$3:$A$150,HatSpCkByRW!G$3:G$150,0)/$Q76/$P76/tblCleElumTreatments!F$25,0)</f>
        <v>#VALUE!</v>
      </c>
      <c r="Y76" s="13" t="e">
        <f>ROUND(_xlfn.XLOOKUP('Yearling Chinook'!$A76,HatSpCkByRW!$A$3:$A$150,HatSpCkByRW!H$3:H$150,0)/$Q76/$P76/tblCleElumTreatments!G$25,0)</f>
        <v>#VALUE!</v>
      </c>
      <c r="Z76" s="13" t="e">
        <f>ROUND(_xlfn.XLOOKUP('Yearling Chinook'!$A76,HatSpCkByRW!$A$3:$A$150,HatSpCkByRW!I$3:I$150,0)/$Q76/$P76/tblCleElumTreatments!H$25,0)</f>
        <v>#VALUE!</v>
      </c>
      <c r="AA76" s="13" t="e">
        <f>ROUND(_xlfn.XLOOKUP('Yearling Chinook'!$A76,HatSpCkByRW!$A$3:$A$150,HatSpCkByRW!J$3:J$150,0)/$Q76/$P76/tblCleElumTreatments!I$25,0)</f>
        <v>#VALUE!</v>
      </c>
      <c r="AB76" s="13"/>
      <c r="AC76" s="13"/>
      <c r="AD76" s="13"/>
      <c r="AE76" s="13"/>
      <c r="AF76" s="13"/>
      <c r="AG76" s="13"/>
      <c r="AH76" s="13"/>
      <c r="AI76" s="13"/>
      <c r="AK76" s="2" t="str">
        <f t="shared" si="17"/>
        <v/>
      </c>
      <c r="AL76" s="2" t="str">
        <f t="shared" si="18"/>
        <v/>
      </c>
      <c r="AM76" s="13" t="str">
        <f t="shared" si="11"/>
        <v/>
      </c>
    </row>
    <row r="77" spans="1:39" x14ac:dyDescent="0.45">
      <c r="A77" s="17" t="str">
        <f>IF(tblTally!B75="","",tblTally!B75)</f>
        <v/>
      </c>
      <c r="B77" s="13" t="str">
        <f>IF(tblTally!B75="","",tblTally!C75+tblTally!D75)</f>
        <v/>
      </c>
      <c r="C77" s="13" t="str">
        <f>IF(tblTally!C75="","",tblTally!C75)</f>
        <v/>
      </c>
      <c r="D77" s="18" t="str">
        <f t="shared" si="12"/>
        <v/>
      </c>
      <c r="E77" s="13" t="str">
        <f>IF(tblTally!J75=0,"",tblTally!J75)</f>
        <v/>
      </c>
      <c r="F77" s="13" t="str">
        <f>IF(E77="","",E77+tblTally!AS75+tblTally!BB75)</f>
        <v/>
      </c>
      <c r="G77" s="13" t="str">
        <f>IF(tblTally!T75+tblTally!U75=0,"",tblTally!T75+tblTally!U75)</f>
        <v/>
      </c>
      <c r="H77" s="13" t="str">
        <f>IF(tblTally!V75+tblTally!W75=0,"",tblTally!V75+tblTally!W75)</f>
        <v/>
      </c>
      <c r="I77" s="13" t="str">
        <f>IF(tblTally!X75+tblTally!Y75=0,"",tblTally!X75+tblTally!Y75)</f>
        <v/>
      </c>
      <c r="J77" s="13" t="str">
        <f>IF(tblTally!Z75+tblTally!AA75=0,"",tblTally!Z75+tblTally!AA75)</f>
        <v/>
      </c>
      <c r="K77" s="13" t="str">
        <f>IF(tblTally!AB75+tblTally!AC75=0,"",tblTally!AB75+tblTally!AC75)</f>
        <v/>
      </c>
      <c r="L77">
        <f>tblTally!K75</f>
        <v>0</v>
      </c>
      <c r="M77" s="18" t="str">
        <f>IF(tblTally!E75="","",tblTally!E75/100)</f>
        <v/>
      </c>
      <c r="N77" s="18" t="str">
        <f t="shared" si="13"/>
        <v/>
      </c>
      <c r="O77" s="18" t="e">
        <f>ModelParameters!Intercept+ModelParameters!CH1offset+((B77-ModelParameters!MeanFlow)/ModelParameters!SDFlow)*ModelParameters!FlowSlope+((D77-ModelParameters!MeanDiversion)/ModelParameters!SDDiversion)*ModelParameters!DiversionSlope</f>
        <v>#VALUE!</v>
      </c>
      <c r="P77" s="18" t="e">
        <f t="shared" si="14"/>
        <v>#VALUE!</v>
      </c>
      <c r="Q77" s="21" t="e">
        <f t="shared" si="15"/>
        <v>#VALUE!</v>
      </c>
      <c r="R77" s="13" t="str">
        <f t="shared" si="16"/>
        <v/>
      </c>
      <c r="S77" s="13" t="e">
        <f>ROUND(_xlfn.XLOOKUP('Yearling Chinook'!$A77,HatSpCkByRW!$A$3:$A$150,HatSpCkByRW!B$3:B$150,0)/$Q77/$P77/tblCleElumTreatments!A$25,0)</f>
        <v>#VALUE!</v>
      </c>
      <c r="T77" s="13" t="e">
        <f>ROUND(_xlfn.XLOOKUP('Yearling Chinook'!$A77,HatSpCkByRW!$A$3:$A$150,HatSpCkByRW!C$3:C$150,0)/$Q77/$P77/tblCleElumTreatments!B$25,0)</f>
        <v>#VALUE!</v>
      </c>
      <c r="U77" s="13" t="e">
        <f>ROUND(_xlfn.XLOOKUP('Yearling Chinook'!$A77,HatSpCkByRW!$A$3:$A$150,HatSpCkByRW!D$3:D$150,0)/$Q77/$P77/tblCleElumTreatments!C$25,0)</f>
        <v>#VALUE!</v>
      </c>
      <c r="V77" s="13" t="e">
        <f>ROUND(_xlfn.XLOOKUP('Yearling Chinook'!$A77,HatSpCkByRW!$A$3:$A$150,HatSpCkByRW!E$3:E$150,0)/$Q77/$P77/tblCleElumTreatments!D$25,0)</f>
        <v>#VALUE!</v>
      </c>
      <c r="W77" s="13" t="e">
        <f>ROUND(_xlfn.XLOOKUP('Yearling Chinook'!$A77,HatSpCkByRW!$A$3:$A$150,HatSpCkByRW!F$3:F$150,0)/$Q77/$P77/tblCleElumTreatments!E$25,0)</f>
        <v>#VALUE!</v>
      </c>
      <c r="X77" s="13" t="e">
        <f>ROUND(_xlfn.XLOOKUP('Yearling Chinook'!$A77,HatSpCkByRW!$A$3:$A$150,HatSpCkByRW!G$3:G$150,0)/$Q77/$P77/tblCleElumTreatments!F$25,0)</f>
        <v>#VALUE!</v>
      </c>
      <c r="Y77" s="13" t="e">
        <f>ROUND(_xlfn.XLOOKUP('Yearling Chinook'!$A77,HatSpCkByRW!$A$3:$A$150,HatSpCkByRW!H$3:H$150,0)/$Q77/$P77/tblCleElumTreatments!G$25,0)</f>
        <v>#VALUE!</v>
      </c>
      <c r="Z77" s="13" t="e">
        <f>ROUND(_xlfn.XLOOKUP('Yearling Chinook'!$A77,HatSpCkByRW!$A$3:$A$150,HatSpCkByRW!I$3:I$150,0)/$Q77/$P77/tblCleElumTreatments!H$25,0)</f>
        <v>#VALUE!</v>
      </c>
      <c r="AA77" s="13" t="e">
        <f>ROUND(_xlfn.XLOOKUP('Yearling Chinook'!$A77,HatSpCkByRW!$A$3:$A$150,HatSpCkByRW!J$3:J$150,0)/$Q77/$P77/tblCleElumTreatments!I$25,0)</f>
        <v>#VALUE!</v>
      </c>
      <c r="AB77" s="13"/>
      <c r="AC77" s="13"/>
      <c r="AD77" s="13"/>
      <c r="AE77" s="13"/>
      <c r="AF77" s="13"/>
      <c r="AG77" s="13"/>
      <c r="AH77" s="13"/>
      <c r="AI77" s="13"/>
      <c r="AK77" s="2" t="str">
        <f t="shared" si="17"/>
        <v/>
      </c>
      <c r="AL77" s="2" t="str">
        <f t="shared" si="18"/>
        <v/>
      </c>
      <c r="AM77" s="13" t="str">
        <f t="shared" si="11"/>
        <v/>
      </c>
    </row>
    <row r="78" spans="1:39" x14ac:dyDescent="0.45">
      <c r="A78" s="17" t="str">
        <f>IF(tblTally!B76="","",tblTally!B76)</f>
        <v/>
      </c>
      <c r="B78" s="13" t="str">
        <f>IF(tblTally!B76="","",tblTally!C76+tblTally!D76)</f>
        <v/>
      </c>
      <c r="C78" s="13" t="str">
        <f>IF(tblTally!C76="","",tblTally!C76)</f>
        <v/>
      </c>
      <c r="D78" s="18" t="str">
        <f t="shared" si="12"/>
        <v/>
      </c>
      <c r="E78" s="13" t="str">
        <f>IF(tblTally!J76=0,"",tblTally!J76)</f>
        <v/>
      </c>
      <c r="F78" s="13" t="str">
        <f>IF(E78="","",E78+tblTally!AS76+tblTally!BB76)</f>
        <v/>
      </c>
      <c r="G78" s="13" t="str">
        <f>IF(tblTally!T76+tblTally!U76=0,"",tblTally!T76+tblTally!U76)</f>
        <v/>
      </c>
      <c r="H78" s="13" t="str">
        <f>IF(tblTally!V76+tblTally!W76=0,"",tblTally!V76+tblTally!W76)</f>
        <v/>
      </c>
      <c r="I78" s="13" t="str">
        <f>IF(tblTally!X76+tblTally!Y76=0,"",tblTally!X76+tblTally!Y76)</f>
        <v/>
      </c>
      <c r="J78" s="13" t="str">
        <f>IF(tblTally!Z76+tblTally!AA76=0,"",tblTally!Z76+tblTally!AA76)</f>
        <v/>
      </c>
      <c r="K78" s="13" t="str">
        <f>IF(tblTally!AB76+tblTally!AC76=0,"",tblTally!AB76+tblTally!AC76)</f>
        <v/>
      </c>
      <c r="L78">
        <f>tblTally!K76</f>
        <v>0</v>
      </c>
      <c r="M78" s="18" t="str">
        <f>IF(tblTally!E76="","",tblTally!E76/100)</f>
        <v/>
      </c>
      <c r="N78" s="18" t="str">
        <f t="shared" si="13"/>
        <v/>
      </c>
      <c r="O78" s="18" t="e">
        <f>ModelParameters!Intercept+ModelParameters!CH1offset+((B78-ModelParameters!MeanFlow)/ModelParameters!SDFlow)*ModelParameters!FlowSlope+((D78-ModelParameters!MeanDiversion)/ModelParameters!SDDiversion)*ModelParameters!DiversionSlope</f>
        <v>#VALUE!</v>
      </c>
      <c r="P78" s="18" t="e">
        <f t="shared" si="14"/>
        <v>#VALUE!</v>
      </c>
      <c r="Q78" s="21" t="e">
        <f t="shared" si="15"/>
        <v>#VALUE!</v>
      </c>
      <c r="R78" s="13" t="str">
        <f t="shared" si="16"/>
        <v/>
      </c>
      <c r="S78" s="13" t="e">
        <f>ROUND(_xlfn.XLOOKUP('Yearling Chinook'!$A78,HatSpCkByRW!$A$3:$A$150,HatSpCkByRW!B$3:B$150,0)/$Q78/$P78/tblCleElumTreatments!A$25,0)</f>
        <v>#VALUE!</v>
      </c>
      <c r="T78" s="13" t="e">
        <f>ROUND(_xlfn.XLOOKUP('Yearling Chinook'!$A78,HatSpCkByRW!$A$3:$A$150,HatSpCkByRW!C$3:C$150,0)/$Q78/$P78/tblCleElumTreatments!B$25,0)</f>
        <v>#VALUE!</v>
      </c>
      <c r="U78" s="13" t="e">
        <f>ROUND(_xlfn.XLOOKUP('Yearling Chinook'!$A78,HatSpCkByRW!$A$3:$A$150,HatSpCkByRW!D$3:D$150,0)/$Q78/$P78/tblCleElumTreatments!C$25,0)</f>
        <v>#VALUE!</v>
      </c>
      <c r="V78" s="13" t="e">
        <f>ROUND(_xlfn.XLOOKUP('Yearling Chinook'!$A78,HatSpCkByRW!$A$3:$A$150,HatSpCkByRW!E$3:E$150,0)/$Q78/$P78/tblCleElumTreatments!D$25,0)</f>
        <v>#VALUE!</v>
      </c>
      <c r="W78" s="13" t="e">
        <f>ROUND(_xlfn.XLOOKUP('Yearling Chinook'!$A78,HatSpCkByRW!$A$3:$A$150,HatSpCkByRW!F$3:F$150,0)/$Q78/$P78/tblCleElumTreatments!E$25,0)</f>
        <v>#VALUE!</v>
      </c>
      <c r="X78" s="13" t="e">
        <f>ROUND(_xlfn.XLOOKUP('Yearling Chinook'!$A78,HatSpCkByRW!$A$3:$A$150,HatSpCkByRW!G$3:G$150,0)/$Q78/$P78/tblCleElumTreatments!F$25,0)</f>
        <v>#VALUE!</v>
      </c>
      <c r="Y78" s="13" t="e">
        <f>ROUND(_xlfn.XLOOKUP('Yearling Chinook'!$A78,HatSpCkByRW!$A$3:$A$150,HatSpCkByRW!H$3:H$150,0)/$Q78/$P78/tblCleElumTreatments!G$25,0)</f>
        <v>#VALUE!</v>
      </c>
      <c r="Z78" s="13" t="e">
        <f>ROUND(_xlfn.XLOOKUP('Yearling Chinook'!$A78,HatSpCkByRW!$A$3:$A$150,HatSpCkByRW!I$3:I$150,0)/$Q78/$P78/tblCleElumTreatments!H$25,0)</f>
        <v>#VALUE!</v>
      </c>
      <c r="AA78" s="13" t="e">
        <f>ROUND(_xlfn.XLOOKUP('Yearling Chinook'!$A78,HatSpCkByRW!$A$3:$A$150,HatSpCkByRW!J$3:J$150,0)/$Q78/$P78/tblCleElumTreatments!I$25,0)</f>
        <v>#VALUE!</v>
      </c>
      <c r="AB78" s="13"/>
      <c r="AC78" s="13"/>
      <c r="AD78" s="13"/>
      <c r="AE78" s="13"/>
      <c r="AF78" s="13"/>
      <c r="AG78" s="13"/>
      <c r="AH78" s="13"/>
      <c r="AI78" s="13"/>
      <c r="AK78" s="2" t="str">
        <f t="shared" si="17"/>
        <v/>
      </c>
      <c r="AL78" s="2" t="str">
        <f t="shared" si="18"/>
        <v/>
      </c>
      <c r="AM78" s="13" t="str">
        <f t="shared" si="11"/>
        <v/>
      </c>
    </row>
    <row r="79" spans="1:39" x14ac:dyDescent="0.45">
      <c r="A79" s="17" t="str">
        <f>IF(tblTally!B77="","",tblTally!B77)</f>
        <v/>
      </c>
      <c r="B79" s="13" t="str">
        <f>IF(tblTally!B77="","",tblTally!C77+tblTally!D77)</f>
        <v/>
      </c>
      <c r="C79" s="13" t="str">
        <f>IF(tblTally!C77="","",tblTally!C77)</f>
        <v/>
      </c>
      <c r="D79" s="18" t="str">
        <f t="shared" si="12"/>
        <v/>
      </c>
      <c r="E79" s="13" t="str">
        <f>IF(tblTally!J77=0,"",tblTally!J77)</f>
        <v/>
      </c>
      <c r="F79" s="13" t="str">
        <f>IF(E79="","",E79+tblTally!AS77+tblTally!BB77)</f>
        <v/>
      </c>
      <c r="G79" s="13" t="str">
        <f>IF(tblTally!T77+tblTally!U77=0,"",tblTally!T77+tblTally!U77)</f>
        <v/>
      </c>
      <c r="H79" s="13" t="str">
        <f>IF(tblTally!V77+tblTally!W77=0,"",tblTally!V77+tblTally!W77)</f>
        <v/>
      </c>
      <c r="I79" s="13" t="str">
        <f>IF(tblTally!X77+tblTally!Y77=0,"",tblTally!X77+tblTally!Y77)</f>
        <v/>
      </c>
      <c r="J79" s="13" t="str">
        <f>IF(tblTally!Z77+tblTally!AA77=0,"",tblTally!Z77+tblTally!AA77)</f>
        <v/>
      </c>
      <c r="K79" s="13" t="str">
        <f>IF(tblTally!AB77+tblTally!AC77=0,"",tblTally!AB77+tblTally!AC77)</f>
        <v/>
      </c>
      <c r="L79">
        <f>tblTally!K77</f>
        <v>0</v>
      </c>
      <c r="M79" s="18" t="str">
        <f>IF(tblTally!E77="","",tblTally!E77/100)</f>
        <v/>
      </c>
      <c r="N79" s="18" t="str">
        <f t="shared" si="13"/>
        <v/>
      </c>
      <c r="O79" s="18" t="e">
        <f>ModelParameters!Intercept+ModelParameters!CH1offset+((B79-ModelParameters!MeanFlow)/ModelParameters!SDFlow)*ModelParameters!FlowSlope+((D79-ModelParameters!MeanDiversion)/ModelParameters!SDDiversion)*ModelParameters!DiversionSlope</f>
        <v>#VALUE!</v>
      </c>
      <c r="P79" s="18" t="e">
        <f t="shared" si="14"/>
        <v>#VALUE!</v>
      </c>
      <c r="Q79" s="21" t="e">
        <f t="shared" si="15"/>
        <v>#VALUE!</v>
      </c>
      <c r="R79" s="13" t="str">
        <f t="shared" si="16"/>
        <v/>
      </c>
      <c r="S79" s="13" t="e">
        <f>ROUND(_xlfn.XLOOKUP('Yearling Chinook'!$A79,HatSpCkByRW!$A$3:$A$150,HatSpCkByRW!B$3:B$150,0)/$Q79/$P79/tblCleElumTreatments!A$25,0)</f>
        <v>#VALUE!</v>
      </c>
      <c r="T79" s="13" t="e">
        <f>ROUND(_xlfn.XLOOKUP('Yearling Chinook'!$A79,HatSpCkByRW!$A$3:$A$150,HatSpCkByRW!C$3:C$150,0)/$Q79/$P79/tblCleElumTreatments!B$25,0)</f>
        <v>#VALUE!</v>
      </c>
      <c r="U79" s="13" t="e">
        <f>ROUND(_xlfn.XLOOKUP('Yearling Chinook'!$A79,HatSpCkByRW!$A$3:$A$150,HatSpCkByRW!D$3:D$150,0)/$Q79/$P79/tblCleElumTreatments!C$25,0)</f>
        <v>#VALUE!</v>
      </c>
      <c r="V79" s="13" t="e">
        <f>ROUND(_xlfn.XLOOKUP('Yearling Chinook'!$A79,HatSpCkByRW!$A$3:$A$150,HatSpCkByRW!E$3:E$150,0)/$Q79/$P79/tblCleElumTreatments!D$25,0)</f>
        <v>#VALUE!</v>
      </c>
      <c r="W79" s="13" t="e">
        <f>ROUND(_xlfn.XLOOKUP('Yearling Chinook'!$A79,HatSpCkByRW!$A$3:$A$150,HatSpCkByRW!F$3:F$150,0)/$Q79/$P79/tblCleElumTreatments!E$25,0)</f>
        <v>#VALUE!</v>
      </c>
      <c r="X79" s="13" t="e">
        <f>ROUND(_xlfn.XLOOKUP('Yearling Chinook'!$A79,HatSpCkByRW!$A$3:$A$150,HatSpCkByRW!G$3:G$150,0)/$Q79/$P79/tblCleElumTreatments!F$25,0)</f>
        <v>#VALUE!</v>
      </c>
      <c r="Y79" s="13" t="e">
        <f>ROUND(_xlfn.XLOOKUP('Yearling Chinook'!$A79,HatSpCkByRW!$A$3:$A$150,HatSpCkByRW!H$3:H$150,0)/$Q79/$P79/tblCleElumTreatments!G$25,0)</f>
        <v>#VALUE!</v>
      </c>
      <c r="Z79" s="13" t="e">
        <f>ROUND(_xlfn.XLOOKUP('Yearling Chinook'!$A79,HatSpCkByRW!$A$3:$A$150,HatSpCkByRW!I$3:I$150,0)/$Q79/$P79/tblCleElumTreatments!H$25,0)</f>
        <v>#VALUE!</v>
      </c>
      <c r="AA79" s="13" t="e">
        <f>ROUND(_xlfn.XLOOKUP('Yearling Chinook'!$A79,HatSpCkByRW!$A$3:$A$150,HatSpCkByRW!J$3:J$150,0)/$Q79/$P79/tblCleElumTreatments!I$25,0)</f>
        <v>#VALUE!</v>
      </c>
      <c r="AB79" s="13"/>
      <c r="AC79" s="13"/>
      <c r="AD79" s="13"/>
      <c r="AE79" s="13"/>
      <c r="AF79" s="13"/>
      <c r="AG79" s="13"/>
      <c r="AH79" s="13"/>
      <c r="AI79" s="13"/>
      <c r="AK79" s="2" t="str">
        <f t="shared" si="17"/>
        <v/>
      </c>
      <c r="AL79" s="2" t="str">
        <f t="shared" si="18"/>
        <v/>
      </c>
      <c r="AM79" s="13" t="str">
        <f t="shared" si="11"/>
        <v/>
      </c>
    </row>
    <row r="80" spans="1:39" x14ac:dyDescent="0.45">
      <c r="A80" s="17" t="str">
        <f>IF(tblTally!B78="","",tblTally!B78)</f>
        <v/>
      </c>
      <c r="B80" s="13" t="str">
        <f>IF(tblTally!B78="","",tblTally!C78+tblTally!D78)</f>
        <v/>
      </c>
      <c r="C80" s="13" t="str">
        <f>IF(tblTally!C78="","",tblTally!C78)</f>
        <v/>
      </c>
      <c r="D80" s="18" t="str">
        <f t="shared" si="12"/>
        <v/>
      </c>
      <c r="E80" s="13" t="str">
        <f>IF(tblTally!J78=0,"",tblTally!J78)</f>
        <v/>
      </c>
      <c r="F80" s="13" t="str">
        <f>IF(E80="","",E80+tblTally!AS78+tblTally!BB78)</f>
        <v/>
      </c>
      <c r="G80" s="13" t="str">
        <f>IF(tblTally!T78+tblTally!U78=0,"",tblTally!T78+tblTally!U78)</f>
        <v/>
      </c>
      <c r="H80" s="13" t="str">
        <f>IF(tblTally!V78+tblTally!W78=0,"",tblTally!V78+tblTally!W78)</f>
        <v/>
      </c>
      <c r="I80" s="13" t="str">
        <f>IF(tblTally!X78+tblTally!Y78=0,"",tblTally!X78+tblTally!Y78)</f>
        <v/>
      </c>
      <c r="J80" s="13" t="str">
        <f>IF(tblTally!Z78+tblTally!AA78=0,"",tblTally!Z78+tblTally!AA78)</f>
        <v/>
      </c>
      <c r="K80" s="13" t="str">
        <f>IF(tblTally!AB78+tblTally!AC78=0,"",tblTally!AB78+tblTally!AC78)</f>
        <v/>
      </c>
      <c r="L80">
        <f>tblTally!K78</f>
        <v>0</v>
      </c>
      <c r="M80" s="18" t="str">
        <f>IF(tblTally!E78="","",tblTally!E78/100)</f>
        <v/>
      </c>
      <c r="N80" s="18" t="str">
        <f t="shared" si="13"/>
        <v/>
      </c>
      <c r="O80" s="18" t="e">
        <f>ModelParameters!Intercept+ModelParameters!CH1offset+((B80-ModelParameters!MeanFlow)/ModelParameters!SDFlow)*ModelParameters!FlowSlope+((D80-ModelParameters!MeanDiversion)/ModelParameters!SDDiversion)*ModelParameters!DiversionSlope</f>
        <v>#VALUE!</v>
      </c>
      <c r="P80" s="18" t="e">
        <f t="shared" si="14"/>
        <v>#VALUE!</v>
      </c>
      <c r="Q80" s="21" t="e">
        <f t="shared" si="15"/>
        <v>#VALUE!</v>
      </c>
      <c r="R80" s="13" t="str">
        <f t="shared" si="16"/>
        <v/>
      </c>
      <c r="S80" s="13" t="e">
        <f>ROUND(_xlfn.XLOOKUP('Yearling Chinook'!$A80,HatSpCkByRW!$A$3:$A$150,HatSpCkByRW!B$3:B$150,0)/$Q80/$P80/tblCleElumTreatments!A$25,0)</f>
        <v>#VALUE!</v>
      </c>
      <c r="T80" s="13" t="e">
        <f>ROUND(_xlfn.XLOOKUP('Yearling Chinook'!$A80,HatSpCkByRW!$A$3:$A$150,HatSpCkByRW!C$3:C$150,0)/$Q80/$P80/tblCleElumTreatments!B$25,0)</f>
        <v>#VALUE!</v>
      </c>
      <c r="U80" s="13" t="e">
        <f>ROUND(_xlfn.XLOOKUP('Yearling Chinook'!$A80,HatSpCkByRW!$A$3:$A$150,HatSpCkByRW!D$3:D$150,0)/$Q80/$P80/tblCleElumTreatments!C$25,0)</f>
        <v>#VALUE!</v>
      </c>
      <c r="V80" s="13" t="e">
        <f>ROUND(_xlfn.XLOOKUP('Yearling Chinook'!$A80,HatSpCkByRW!$A$3:$A$150,HatSpCkByRW!E$3:E$150,0)/$Q80/$P80/tblCleElumTreatments!D$25,0)</f>
        <v>#VALUE!</v>
      </c>
      <c r="W80" s="13" t="e">
        <f>ROUND(_xlfn.XLOOKUP('Yearling Chinook'!$A80,HatSpCkByRW!$A$3:$A$150,HatSpCkByRW!F$3:F$150,0)/$Q80/$P80/tblCleElumTreatments!E$25,0)</f>
        <v>#VALUE!</v>
      </c>
      <c r="X80" s="13" t="e">
        <f>ROUND(_xlfn.XLOOKUP('Yearling Chinook'!$A80,HatSpCkByRW!$A$3:$A$150,HatSpCkByRW!G$3:G$150,0)/$Q80/$P80/tblCleElumTreatments!F$25,0)</f>
        <v>#VALUE!</v>
      </c>
      <c r="Y80" s="13" t="e">
        <f>ROUND(_xlfn.XLOOKUP('Yearling Chinook'!$A80,HatSpCkByRW!$A$3:$A$150,HatSpCkByRW!H$3:H$150,0)/$Q80/$P80/tblCleElumTreatments!G$25,0)</f>
        <v>#VALUE!</v>
      </c>
      <c r="Z80" s="13" t="e">
        <f>ROUND(_xlfn.XLOOKUP('Yearling Chinook'!$A80,HatSpCkByRW!$A$3:$A$150,HatSpCkByRW!I$3:I$150,0)/$Q80/$P80/tblCleElumTreatments!H$25,0)</f>
        <v>#VALUE!</v>
      </c>
      <c r="AA80" s="13" t="e">
        <f>ROUND(_xlfn.XLOOKUP('Yearling Chinook'!$A80,HatSpCkByRW!$A$3:$A$150,HatSpCkByRW!J$3:J$150,0)/$Q80/$P80/tblCleElumTreatments!I$25,0)</f>
        <v>#VALUE!</v>
      </c>
      <c r="AB80" s="13"/>
      <c r="AC80" s="13"/>
      <c r="AD80" s="13"/>
      <c r="AE80" s="13"/>
      <c r="AF80" s="13"/>
      <c r="AG80" s="13"/>
      <c r="AH80" s="13"/>
      <c r="AI80" s="13"/>
      <c r="AK80" s="2" t="str">
        <f t="shared" si="17"/>
        <v/>
      </c>
      <c r="AL80" s="2" t="str">
        <f t="shared" si="18"/>
        <v/>
      </c>
      <c r="AM80" s="13" t="str">
        <f t="shared" si="11"/>
        <v/>
      </c>
    </row>
    <row r="81" spans="1:39" x14ac:dyDescent="0.45">
      <c r="A81" s="17" t="str">
        <f>IF(tblTally!B79="","",tblTally!B79)</f>
        <v/>
      </c>
      <c r="B81" s="13" t="str">
        <f>IF(tblTally!B79="","",tblTally!C79+tblTally!D79)</f>
        <v/>
      </c>
      <c r="C81" s="13" t="str">
        <f>IF(tblTally!C79="","",tblTally!C79)</f>
        <v/>
      </c>
      <c r="D81" s="18" t="str">
        <f t="shared" si="12"/>
        <v/>
      </c>
      <c r="E81" s="13" t="str">
        <f>IF(tblTally!J79=0,"",tblTally!J79)</f>
        <v/>
      </c>
      <c r="F81" s="13" t="str">
        <f>IF(E81="","",E81+tblTally!AS79+tblTally!BB79)</f>
        <v/>
      </c>
      <c r="G81" s="13" t="str">
        <f>IF(tblTally!T79+tblTally!U79=0,"",tblTally!T79+tblTally!U79)</f>
        <v/>
      </c>
      <c r="H81" s="13" t="str">
        <f>IF(tblTally!V79+tblTally!W79=0,"",tblTally!V79+tblTally!W79)</f>
        <v/>
      </c>
      <c r="I81" s="13" t="str">
        <f>IF(tblTally!X79+tblTally!Y79=0,"",tblTally!X79+tblTally!Y79)</f>
        <v/>
      </c>
      <c r="J81" s="13" t="str">
        <f>IF(tblTally!Z79+tblTally!AA79=0,"",tblTally!Z79+tblTally!AA79)</f>
        <v/>
      </c>
      <c r="K81" s="13" t="str">
        <f>IF(tblTally!AB79+tblTally!AC79=0,"",tblTally!AB79+tblTally!AC79)</f>
        <v/>
      </c>
      <c r="L81">
        <f>tblTally!K79</f>
        <v>0</v>
      </c>
      <c r="M81" s="18" t="str">
        <f>IF(tblTally!E79="","",tblTally!E79/100)</f>
        <v/>
      </c>
      <c r="N81" s="18" t="str">
        <f t="shared" si="13"/>
        <v/>
      </c>
      <c r="O81" s="18" t="e">
        <f>ModelParameters!Intercept+ModelParameters!CH1offset+((B81-ModelParameters!MeanFlow)/ModelParameters!SDFlow)*ModelParameters!FlowSlope+((D81-ModelParameters!MeanDiversion)/ModelParameters!SDDiversion)*ModelParameters!DiversionSlope</f>
        <v>#VALUE!</v>
      </c>
      <c r="P81" s="18" t="e">
        <f t="shared" si="14"/>
        <v>#VALUE!</v>
      </c>
      <c r="Q81" s="21" t="e">
        <f t="shared" si="15"/>
        <v>#VALUE!</v>
      </c>
      <c r="R81" s="13" t="str">
        <f t="shared" si="16"/>
        <v/>
      </c>
      <c r="S81" s="13" t="e">
        <f>ROUND(_xlfn.XLOOKUP('Yearling Chinook'!$A81,HatSpCkByRW!$A$3:$A$150,HatSpCkByRW!B$3:B$150,0)/$Q81/$P81/tblCleElumTreatments!A$25,0)</f>
        <v>#VALUE!</v>
      </c>
      <c r="T81" s="13" t="e">
        <f>ROUND(_xlfn.XLOOKUP('Yearling Chinook'!$A81,HatSpCkByRW!$A$3:$A$150,HatSpCkByRW!C$3:C$150,0)/$Q81/$P81/tblCleElumTreatments!B$25,0)</f>
        <v>#VALUE!</v>
      </c>
      <c r="U81" s="13" t="e">
        <f>ROUND(_xlfn.XLOOKUP('Yearling Chinook'!$A81,HatSpCkByRW!$A$3:$A$150,HatSpCkByRW!D$3:D$150,0)/$Q81/$P81/tblCleElumTreatments!C$25,0)</f>
        <v>#VALUE!</v>
      </c>
      <c r="V81" s="13" t="e">
        <f>ROUND(_xlfn.XLOOKUP('Yearling Chinook'!$A81,HatSpCkByRW!$A$3:$A$150,HatSpCkByRW!E$3:E$150,0)/$Q81/$P81/tblCleElumTreatments!D$25,0)</f>
        <v>#VALUE!</v>
      </c>
      <c r="W81" s="13" t="e">
        <f>ROUND(_xlfn.XLOOKUP('Yearling Chinook'!$A81,HatSpCkByRW!$A$3:$A$150,HatSpCkByRW!F$3:F$150,0)/$Q81/$P81/tblCleElumTreatments!E$25,0)</f>
        <v>#VALUE!</v>
      </c>
      <c r="X81" s="13" t="e">
        <f>ROUND(_xlfn.XLOOKUP('Yearling Chinook'!$A81,HatSpCkByRW!$A$3:$A$150,HatSpCkByRW!G$3:G$150,0)/$Q81/$P81/tblCleElumTreatments!F$25,0)</f>
        <v>#VALUE!</v>
      </c>
      <c r="Y81" s="13" t="e">
        <f>ROUND(_xlfn.XLOOKUP('Yearling Chinook'!$A81,HatSpCkByRW!$A$3:$A$150,HatSpCkByRW!H$3:H$150,0)/$Q81/$P81/tblCleElumTreatments!G$25,0)</f>
        <v>#VALUE!</v>
      </c>
      <c r="Z81" s="13" t="e">
        <f>ROUND(_xlfn.XLOOKUP('Yearling Chinook'!$A81,HatSpCkByRW!$A$3:$A$150,HatSpCkByRW!I$3:I$150,0)/$Q81/$P81/tblCleElumTreatments!H$25,0)</f>
        <v>#VALUE!</v>
      </c>
      <c r="AA81" s="13" t="e">
        <f>ROUND(_xlfn.XLOOKUP('Yearling Chinook'!$A81,HatSpCkByRW!$A$3:$A$150,HatSpCkByRW!J$3:J$150,0)/$Q81/$P81/tblCleElumTreatments!I$25,0)</f>
        <v>#VALUE!</v>
      </c>
      <c r="AB81" s="13"/>
      <c r="AC81" s="13"/>
      <c r="AD81" s="13"/>
      <c r="AE81" s="13"/>
      <c r="AF81" s="13"/>
      <c r="AG81" s="13"/>
      <c r="AH81" s="13"/>
      <c r="AI81" s="13"/>
      <c r="AK81" s="2" t="str">
        <f t="shared" si="17"/>
        <v/>
      </c>
      <c r="AL81" s="2" t="str">
        <f t="shared" si="18"/>
        <v/>
      </c>
      <c r="AM81" s="13" t="str">
        <f t="shared" ref="AM81:AM144" si="19">IF(SUM(G81:L81)=0,"",ROUND(SUM(G81:L81)/N81/Q81/P81,0))</f>
        <v/>
      </c>
    </row>
    <row r="82" spans="1:39" x14ac:dyDescent="0.45">
      <c r="A82" s="17" t="str">
        <f>IF(tblTally!B80="","",tblTally!B80)</f>
        <v/>
      </c>
      <c r="B82" s="13" t="str">
        <f>IF(tblTally!B80="","",tblTally!C80+tblTally!D80)</f>
        <v/>
      </c>
      <c r="C82" s="13" t="str">
        <f>IF(tblTally!C80="","",tblTally!C80)</f>
        <v/>
      </c>
      <c r="D82" s="18" t="str">
        <f t="shared" si="12"/>
        <v/>
      </c>
      <c r="E82" s="13" t="str">
        <f>IF(tblTally!J80=0,"",tblTally!J80)</f>
        <v/>
      </c>
      <c r="F82" s="13" t="str">
        <f>IF(E82="","",E82+tblTally!AS80+tblTally!BB80)</f>
        <v/>
      </c>
      <c r="G82" s="13" t="str">
        <f>IF(tblTally!T80+tblTally!U80=0,"",tblTally!T80+tblTally!U80)</f>
        <v/>
      </c>
      <c r="H82" s="13" t="str">
        <f>IF(tblTally!V80+tblTally!W80=0,"",tblTally!V80+tblTally!W80)</f>
        <v/>
      </c>
      <c r="I82" s="13" t="str">
        <f>IF(tblTally!X80+tblTally!Y80=0,"",tblTally!X80+tblTally!Y80)</f>
        <v/>
      </c>
      <c r="J82" s="13" t="str">
        <f>IF(tblTally!Z80+tblTally!AA80=0,"",tblTally!Z80+tblTally!AA80)</f>
        <v/>
      </c>
      <c r="K82" s="13" t="str">
        <f>IF(tblTally!AB80+tblTally!AC80=0,"",tblTally!AB80+tblTally!AC80)</f>
        <v/>
      </c>
      <c r="L82">
        <f>tblTally!K80</f>
        <v>0</v>
      </c>
      <c r="M82" s="18" t="str">
        <f>IF(tblTally!E80="","",tblTally!E80/100)</f>
        <v/>
      </c>
      <c r="N82" s="18" t="str">
        <f t="shared" si="13"/>
        <v/>
      </c>
      <c r="O82" s="18" t="e">
        <f>ModelParameters!Intercept+ModelParameters!CH1offset+((B82-ModelParameters!MeanFlow)/ModelParameters!SDFlow)*ModelParameters!FlowSlope+((D82-ModelParameters!MeanDiversion)/ModelParameters!SDDiversion)*ModelParameters!DiversionSlope</f>
        <v>#VALUE!</v>
      </c>
      <c r="P82" s="18" t="e">
        <f t="shared" si="14"/>
        <v>#VALUE!</v>
      </c>
      <c r="Q82" s="21" t="e">
        <f t="shared" si="15"/>
        <v>#VALUE!</v>
      </c>
      <c r="R82" s="13" t="str">
        <f t="shared" si="16"/>
        <v/>
      </c>
      <c r="S82" s="13" t="e">
        <f>ROUND(_xlfn.XLOOKUP('Yearling Chinook'!$A82,HatSpCkByRW!$A$3:$A$150,HatSpCkByRW!B$3:B$150,0)/$Q82/$P82/tblCleElumTreatments!A$25,0)</f>
        <v>#VALUE!</v>
      </c>
      <c r="T82" s="13" t="e">
        <f>ROUND(_xlfn.XLOOKUP('Yearling Chinook'!$A82,HatSpCkByRW!$A$3:$A$150,HatSpCkByRW!C$3:C$150,0)/$Q82/$P82/tblCleElumTreatments!B$25,0)</f>
        <v>#VALUE!</v>
      </c>
      <c r="U82" s="13" t="e">
        <f>ROUND(_xlfn.XLOOKUP('Yearling Chinook'!$A82,HatSpCkByRW!$A$3:$A$150,HatSpCkByRW!D$3:D$150,0)/$Q82/$P82/tblCleElumTreatments!C$25,0)</f>
        <v>#VALUE!</v>
      </c>
      <c r="V82" s="13" t="e">
        <f>ROUND(_xlfn.XLOOKUP('Yearling Chinook'!$A82,HatSpCkByRW!$A$3:$A$150,HatSpCkByRW!E$3:E$150,0)/$Q82/$P82/tblCleElumTreatments!D$25,0)</f>
        <v>#VALUE!</v>
      </c>
      <c r="W82" s="13" t="e">
        <f>ROUND(_xlfn.XLOOKUP('Yearling Chinook'!$A82,HatSpCkByRW!$A$3:$A$150,HatSpCkByRW!F$3:F$150,0)/$Q82/$P82/tblCleElumTreatments!E$25,0)</f>
        <v>#VALUE!</v>
      </c>
      <c r="X82" s="13" t="e">
        <f>ROUND(_xlfn.XLOOKUP('Yearling Chinook'!$A82,HatSpCkByRW!$A$3:$A$150,HatSpCkByRW!G$3:G$150,0)/$Q82/$P82/tblCleElumTreatments!F$25,0)</f>
        <v>#VALUE!</v>
      </c>
      <c r="Y82" s="13" t="e">
        <f>ROUND(_xlfn.XLOOKUP('Yearling Chinook'!$A82,HatSpCkByRW!$A$3:$A$150,HatSpCkByRW!H$3:H$150,0)/$Q82/$P82/tblCleElumTreatments!G$25,0)</f>
        <v>#VALUE!</v>
      </c>
      <c r="Z82" s="13" t="e">
        <f>ROUND(_xlfn.XLOOKUP('Yearling Chinook'!$A82,HatSpCkByRW!$A$3:$A$150,HatSpCkByRW!I$3:I$150,0)/$Q82/$P82/tblCleElumTreatments!H$25,0)</f>
        <v>#VALUE!</v>
      </c>
      <c r="AA82" s="13" t="e">
        <f>ROUND(_xlfn.XLOOKUP('Yearling Chinook'!$A82,HatSpCkByRW!$A$3:$A$150,HatSpCkByRW!J$3:J$150,0)/$Q82/$P82/tblCleElumTreatments!I$25,0)</f>
        <v>#VALUE!</v>
      </c>
      <c r="AB82" s="13"/>
      <c r="AC82" s="13"/>
      <c r="AD82" s="13"/>
      <c r="AE82" s="13"/>
      <c r="AF82" s="13"/>
      <c r="AG82" s="13"/>
      <c r="AH82" s="13"/>
      <c r="AI82" s="13"/>
      <c r="AK82" s="2" t="str">
        <f t="shared" si="17"/>
        <v/>
      </c>
      <c r="AL82" s="2" t="str">
        <f t="shared" si="18"/>
        <v/>
      </c>
      <c r="AM82" s="13" t="str">
        <f t="shared" si="19"/>
        <v/>
      </c>
    </row>
    <row r="83" spans="1:39" x14ac:dyDescent="0.45">
      <c r="A83" s="17" t="str">
        <f>IF(tblTally!B81="","",tblTally!B81)</f>
        <v/>
      </c>
      <c r="B83" s="13" t="str">
        <f>IF(tblTally!B81="","",tblTally!C81+tblTally!D81)</f>
        <v/>
      </c>
      <c r="C83" s="13" t="str">
        <f>IF(tblTally!C81="","",tblTally!C81)</f>
        <v/>
      </c>
      <c r="D83" s="18" t="str">
        <f t="shared" si="12"/>
        <v/>
      </c>
      <c r="E83" s="13" t="str">
        <f>IF(tblTally!J81=0,"",tblTally!J81)</f>
        <v/>
      </c>
      <c r="F83" s="13" t="str">
        <f>IF(E83="","",E83+tblTally!AS81+tblTally!BB81)</f>
        <v/>
      </c>
      <c r="G83" s="13" t="str">
        <f>IF(tblTally!T81+tblTally!U81=0,"",tblTally!T81+tblTally!U81)</f>
        <v/>
      </c>
      <c r="H83" s="13" t="str">
        <f>IF(tblTally!V81+tblTally!W81=0,"",tblTally!V81+tblTally!W81)</f>
        <v/>
      </c>
      <c r="I83" s="13" t="str">
        <f>IF(tblTally!X81+tblTally!Y81=0,"",tblTally!X81+tblTally!Y81)</f>
        <v/>
      </c>
      <c r="J83" s="13" t="str">
        <f>IF(tblTally!Z81+tblTally!AA81=0,"",tblTally!Z81+tblTally!AA81)</f>
        <v/>
      </c>
      <c r="K83" s="13" t="str">
        <f>IF(tblTally!AB81+tblTally!AC81=0,"",tblTally!AB81+tblTally!AC81)</f>
        <v/>
      </c>
      <c r="L83">
        <f>tblTally!K81</f>
        <v>0</v>
      </c>
      <c r="M83" s="18" t="str">
        <f>IF(tblTally!E81="","",tblTally!E81/100)</f>
        <v/>
      </c>
      <c r="N83" s="18" t="str">
        <f t="shared" si="13"/>
        <v/>
      </c>
      <c r="O83" s="18" t="e">
        <f>ModelParameters!Intercept+ModelParameters!CH1offset+((B83-ModelParameters!MeanFlow)/ModelParameters!SDFlow)*ModelParameters!FlowSlope+((D83-ModelParameters!MeanDiversion)/ModelParameters!SDDiversion)*ModelParameters!DiversionSlope</f>
        <v>#VALUE!</v>
      </c>
      <c r="P83" s="18" t="e">
        <f t="shared" si="14"/>
        <v>#VALUE!</v>
      </c>
      <c r="Q83" s="21" t="e">
        <f t="shared" si="15"/>
        <v>#VALUE!</v>
      </c>
      <c r="R83" s="13" t="str">
        <f t="shared" si="16"/>
        <v/>
      </c>
      <c r="S83" s="13" t="e">
        <f>ROUND(_xlfn.XLOOKUP('Yearling Chinook'!$A83,HatSpCkByRW!$A$3:$A$150,HatSpCkByRW!B$3:B$150,0)/$Q83/$P83/tblCleElumTreatments!A$25,0)</f>
        <v>#VALUE!</v>
      </c>
      <c r="T83" s="13" t="e">
        <f>ROUND(_xlfn.XLOOKUP('Yearling Chinook'!$A83,HatSpCkByRW!$A$3:$A$150,HatSpCkByRW!C$3:C$150,0)/$Q83/$P83/tblCleElumTreatments!B$25,0)</f>
        <v>#VALUE!</v>
      </c>
      <c r="U83" s="13" t="e">
        <f>ROUND(_xlfn.XLOOKUP('Yearling Chinook'!$A83,HatSpCkByRW!$A$3:$A$150,HatSpCkByRW!D$3:D$150,0)/$Q83/$P83/tblCleElumTreatments!C$25,0)</f>
        <v>#VALUE!</v>
      </c>
      <c r="V83" s="13" t="e">
        <f>ROUND(_xlfn.XLOOKUP('Yearling Chinook'!$A83,HatSpCkByRW!$A$3:$A$150,HatSpCkByRW!E$3:E$150,0)/$Q83/$P83/tblCleElumTreatments!D$25,0)</f>
        <v>#VALUE!</v>
      </c>
      <c r="W83" s="13" t="e">
        <f>ROUND(_xlfn.XLOOKUP('Yearling Chinook'!$A83,HatSpCkByRW!$A$3:$A$150,HatSpCkByRW!F$3:F$150,0)/$Q83/$P83/tblCleElumTreatments!E$25,0)</f>
        <v>#VALUE!</v>
      </c>
      <c r="X83" s="13" t="e">
        <f>ROUND(_xlfn.XLOOKUP('Yearling Chinook'!$A83,HatSpCkByRW!$A$3:$A$150,HatSpCkByRW!G$3:G$150,0)/$Q83/$P83/tblCleElumTreatments!F$25,0)</f>
        <v>#VALUE!</v>
      </c>
      <c r="Y83" s="13" t="e">
        <f>ROUND(_xlfn.XLOOKUP('Yearling Chinook'!$A83,HatSpCkByRW!$A$3:$A$150,HatSpCkByRW!H$3:H$150,0)/$Q83/$P83/tblCleElumTreatments!G$25,0)</f>
        <v>#VALUE!</v>
      </c>
      <c r="Z83" s="13" t="e">
        <f>ROUND(_xlfn.XLOOKUP('Yearling Chinook'!$A83,HatSpCkByRW!$A$3:$A$150,HatSpCkByRW!I$3:I$150,0)/$Q83/$P83/tblCleElumTreatments!H$25,0)</f>
        <v>#VALUE!</v>
      </c>
      <c r="AA83" s="13" t="e">
        <f>ROUND(_xlfn.XLOOKUP('Yearling Chinook'!$A83,HatSpCkByRW!$A$3:$A$150,HatSpCkByRW!J$3:J$150,0)/$Q83/$P83/tblCleElumTreatments!I$25,0)</f>
        <v>#VALUE!</v>
      </c>
      <c r="AB83" s="13"/>
      <c r="AC83" s="13"/>
      <c r="AD83" s="13"/>
      <c r="AE83" s="13"/>
      <c r="AF83" s="13"/>
      <c r="AG83" s="13"/>
      <c r="AH83" s="13"/>
      <c r="AI83" s="13"/>
      <c r="AK83" s="2" t="str">
        <f t="shared" si="17"/>
        <v/>
      </c>
      <c r="AL83" s="2" t="str">
        <f t="shared" si="18"/>
        <v/>
      </c>
      <c r="AM83" s="13" t="str">
        <f t="shared" si="19"/>
        <v/>
      </c>
    </row>
    <row r="84" spans="1:39" x14ac:dyDescent="0.45">
      <c r="A84" s="17" t="str">
        <f>IF(tblTally!B82="","",tblTally!B82)</f>
        <v/>
      </c>
      <c r="B84" s="13" t="str">
        <f>IF(tblTally!B82="","",tblTally!C82+tblTally!D82)</f>
        <v/>
      </c>
      <c r="C84" s="13" t="str">
        <f>IF(tblTally!C82="","",tblTally!C82)</f>
        <v/>
      </c>
      <c r="D84" s="18" t="str">
        <f t="shared" si="12"/>
        <v/>
      </c>
      <c r="E84" s="13" t="str">
        <f>IF(tblTally!J82=0,"",tblTally!J82)</f>
        <v/>
      </c>
      <c r="F84" s="13" t="str">
        <f>IF(E84="","",E84+tblTally!AS82+tblTally!BB82)</f>
        <v/>
      </c>
      <c r="G84" s="13" t="str">
        <f>IF(tblTally!T82+tblTally!U82=0,"",tblTally!T82+tblTally!U82)</f>
        <v/>
      </c>
      <c r="H84" s="13" t="str">
        <f>IF(tblTally!V82+tblTally!W82=0,"",tblTally!V82+tblTally!W82)</f>
        <v/>
      </c>
      <c r="I84" s="13" t="str">
        <f>IF(tblTally!X82+tblTally!Y82=0,"",tblTally!X82+tblTally!Y82)</f>
        <v/>
      </c>
      <c r="J84" s="13" t="str">
        <f>IF(tblTally!Z82+tblTally!AA82=0,"",tblTally!Z82+tblTally!AA82)</f>
        <v/>
      </c>
      <c r="K84" s="13" t="str">
        <f>IF(tblTally!AB82+tblTally!AC82=0,"",tblTally!AB82+tblTally!AC82)</f>
        <v/>
      </c>
      <c r="L84">
        <f>tblTally!K82</f>
        <v>0</v>
      </c>
      <c r="M84" s="18" t="str">
        <f>IF(tblTally!E82="","",tblTally!E82/100)</f>
        <v/>
      </c>
      <c r="N84" s="18" t="str">
        <f t="shared" si="13"/>
        <v/>
      </c>
      <c r="O84" s="18" t="e">
        <f>ModelParameters!Intercept+ModelParameters!CH1offset+((B84-ModelParameters!MeanFlow)/ModelParameters!SDFlow)*ModelParameters!FlowSlope+((D84-ModelParameters!MeanDiversion)/ModelParameters!SDDiversion)*ModelParameters!DiversionSlope</f>
        <v>#VALUE!</v>
      </c>
      <c r="P84" s="18" t="e">
        <f t="shared" si="14"/>
        <v>#VALUE!</v>
      </c>
      <c r="Q84" s="21" t="e">
        <f t="shared" si="15"/>
        <v>#VALUE!</v>
      </c>
      <c r="R84" s="13" t="str">
        <f t="shared" si="16"/>
        <v/>
      </c>
      <c r="S84" s="13" t="e">
        <f>ROUND(_xlfn.XLOOKUP('Yearling Chinook'!$A84,HatSpCkByRW!$A$3:$A$150,HatSpCkByRW!B$3:B$150,0)/$Q84/$P84/tblCleElumTreatments!A$25,0)</f>
        <v>#VALUE!</v>
      </c>
      <c r="T84" s="13" t="e">
        <f>ROUND(_xlfn.XLOOKUP('Yearling Chinook'!$A84,HatSpCkByRW!$A$3:$A$150,HatSpCkByRW!C$3:C$150,0)/$Q84/$P84/tblCleElumTreatments!B$25,0)</f>
        <v>#VALUE!</v>
      </c>
      <c r="U84" s="13" t="e">
        <f>ROUND(_xlfn.XLOOKUP('Yearling Chinook'!$A84,HatSpCkByRW!$A$3:$A$150,HatSpCkByRW!D$3:D$150,0)/$Q84/$P84/tblCleElumTreatments!C$25,0)</f>
        <v>#VALUE!</v>
      </c>
      <c r="V84" s="13" t="e">
        <f>ROUND(_xlfn.XLOOKUP('Yearling Chinook'!$A84,HatSpCkByRW!$A$3:$A$150,HatSpCkByRW!E$3:E$150,0)/$Q84/$P84/tblCleElumTreatments!D$25,0)</f>
        <v>#VALUE!</v>
      </c>
      <c r="W84" s="13" t="e">
        <f>ROUND(_xlfn.XLOOKUP('Yearling Chinook'!$A84,HatSpCkByRW!$A$3:$A$150,HatSpCkByRW!F$3:F$150,0)/$Q84/$P84/tblCleElumTreatments!E$25,0)</f>
        <v>#VALUE!</v>
      </c>
      <c r="X84" s="13" t="e">
        <f>ROUND(_xlfn.XLOOKUP('Yearling Chinook'!$A84,HatSpCkByRW!$A$3:$A$150,HatSpCkByRW!G$3:G$150,0)/$Q84/$P84/tblCleElumTreatments!F$25,0)</f>
        <v>#VALUE!</v>
      </c>
      <c r="Y84" s="13" t="e">
        <f>ROUND(_xlfn.XLOOKUP('Yearling Chinook'!$A84,HatSpCkByRW!$A$3:$A$150,HatSpCkByRW!H$3:H$150,0)/$Q84/$P84/tblCleElumTreatments!G$25,0)</f>
        <v>#VALUE!</v>
      </c>
      <c r="Z84" s="13" t="e">
        <f>ROUND(_xlfn.XLOOKUP('Yearling Chinook'!$A84,HatSpCkByRW!$A$3:$A$150,HatSpCkByRW!I$3:I$150,0)/$Q84/$P84/tblCleElumTreatments!H$25,0)</f>
        <v>#VALUE!</v>
      </c>
      <c r="AA84" s="13" t="e">
        <f>ROUND(_xlfn.XLOOKUP('Yearling Chinook'!$A84,HatSpCkByRW!$A$3:$A$150,HatSpCkByRW!J$3:J$150,0)/$Q84/$P84/tblCleElumTreatments!I$25,0)</f>
        <v>#VALUE!</v>
      </c>
      <c r="AB84" s="13"/>
      <c r="AC84" s="13"/>
      <c r="AD84" s="13"/>
      <c r="AE84" s="13"/>
      <c r="AF84" s="13"/>
      <c r="AG84" s="13"/>
      <c r="AH84" s="13"/>
      <c r="AI84" s="13"/>
      <c r="AK84" s="2" t="str">
        <f t="shared" si="17"/>
        <v/>
      </c>
      <c r="AL84" s="2" t="str">
        <f t="shared" si="18"/>
        <v/>
      </c>
      <c r="AM84" s="13" t="str">
        <f t="shared" si="19"/>
        <v/>
      </c>
    </row>
    <row r="85" spans="1:39" x14ac:dyDescent="0.45">
      <c r="A85" s="17" t="str">
        <f>IF(tblTally!B83="","",tblTally!B83)</f>
        <v/>
      </c>
      <c r="B85" s="13" t="str">
        <f>IF(tblTally!B83="","",tblTally!C83+tblTally!D83)</f>
        <v/>
      </c>
      <c r="C85" s="13" t="str">
        <f>IF(tblTally!C83="","",tblTally!C83)</f>
        <v/>
      </c>
      <c r="D85" s="18" t="str">
        <f t="shared" si="12"/>
        <v/>
      </c>
      <c r="E85" s="13" t="str">
        <f>IF(tblTally!J83=0,"",tblTally!J83)</f>
        <v/>
      </c>
      <c r="F85" s="13" t="str">
        <f>IF(E85="","",E85+tblTally!AS83+tblTally!BB83)</f>
        <v/>
      </c>
      <c r="G85" s="13" t="str">
        <f>IF(tblTally!T83+tblTally!U83=0,"",tblTally!T83+tblTally!U83)</f>
        <v/>
      </c>
      <c r="H85" s="13" t="str">
        <f>IF(tblTally!V83+tblTally!W83=0,"",tblTally!V83+tblTally!W83)</f>
        <v/>
      </c>
      <c r="I85" s="13" t="str">
        <f>IF(tblTally!X83+tblTally!Y83=0,"",tblTally!X83+tblTally!Y83)</f>
        <v/>
      </c>
      <c r="J85" s="13" t="str">
        <f>IF(tblTally!Z83+tblTally!AA83=0,"",tblTally!Z83+tblTally!AA83)</f>
        <v/>
      </c>
      <c r="K85" s="13" t="str">
        <f>IF(tblTally!AB83+tblTally!AC83=0,"",tblTally!AB83+tblTally!AC83)</f>
        <v/>
      </c>
      <c r="L85">
        <f>tblTally!K83</f>
        <v>0</v>
      </c>
      <c r="M85" s="18" t="str">
        <f>IF(tblTally!E83="","",tblTally!E83/100)</f>
        <v/>
      </c>
      <c r="N85" s="18" t="str">
        <f t="shared" si="13"/>
        <v/>
      </c>
      <c r="O85" s="18" t="e">
        <f>ModelParameters!Intercept+ModelParameters!CH1offset+((B85-ModelParameters!MeanFlow)/ModelParameters!SDFlow)*ModelParameters!FlowSlope+((D85-ModelParameters!MeanDiversion)/ModelParameters!SDDiversion)*ModelParameters!DiversionSlope</f>
        <v>#VALUE!</v>
      </c>
      <c r="P85" s="18" t="e">
        <f t="shared" si="14"/>
        <v>#VALUE!</v>
      </c>
      <c r="Q85" s="21" t="e">
        <f t="shared" si="15"/>
        <v>#VALUE!</v>
      </c>
      <c r="R85" s="13" t="str">
        <f t="shared" si="16"/>
        <v/>
      </c>
      <c r="S85" s="13" t="e">
        <f>ROUND(_xlfn.XLOOKUP('Yearling Chinook'!$A85,HatSpCkByRW!$A$3:$A$150,HatSpCkByRW!B$3:B$150,0)/$Q85/$P85/tblCleElumTreatments!A$25,0)</f>
        <v>#VALUE!</v>
      </c>
      <c r="T85" s="13" t="e">
        <f>ROUND(_xlfn.XLOOKUP('Yearling Chinook'!$A85,HatSpCkByRW!$A$3:$A$150,HatSpCkByRW!C$3:C$150,0)/$Q85/$P85/tblCleElumTreatments!B$25,0)</f>
        <v>#VALUE!</v>
      </c>
      <c r="U85" s="13" t="e">
        <f>ROUND(_xlfn.XLOOKUP('Yearling Chinook'!$A85,HatSpCkByRW!$A$3:$A$150,HatSpCkByRW!D$3:D$150,0)/$Q85/$P85/tblCleElumTreatments!C$25,0)</f>
        <v>#VALUE!</v>
      </c>
      <c r="V85" s="13" t="e">
        <f>ROUND(_xlfn.XLOOKUP('Yearling Chinook'!$A85,HatSpCkByRW!$A$3:$A$150,HatSpCkByRW!E$3:E$150,0)/$Q85/$P85/tblCleElumTreatments!D$25,0)</f>
        <v>#VALUE!</v>
      </c>
      <c r="W85" s="13" t="e">
        <f>ROUND(_xlfn.XLOOKUP('Yearling Chinook'!$A85,HatSpCkByRW!$A$3:$A$150,HatSpCkByRW!F$3:F$150,0)/$Q85/$P85/tblCleElumTreatments!E$25,0)</f>
        <v>#VALUE!</v>
      </c>
      <c r="X85" s="13" t="e">
        <f>ROUND(_xlfn.XLOOKUP('Yearling Chinook'!$A85,HatSpCkByRW!$A$3:$A$150,HatSpCkByRW!G$3:G$150,0)/$Q85/$P85/tblCleElumTreatments!F$25,0)</f>
        <v>#VALUE!</v>
      </c>
      <c r="Y85" s="13" t="e">
        <f>ROUND(_xlfn.XLOOKUP('Yearling Chinook'!$A85,HatSpCkByRW!$A$3:$A$150,HatSpCkByRW!H$3:H$150,0)/$Q85/$P85/tblCleElumTreatments!G$25,0)</f>
        <v>#VALUE!</v>
      </c>
      <c r="Z85" s="13" t="e">
        <f>ROUND(_xlfn.XLOOKUP('Yearling Chinook'!$A85,HatSpCkByRW!$A$3:$A$150,HatSpCkByRW!I$3:I$150,0)/$Q85/$P85/tblCleElumTreatments!H$25,0)</f>
        <v>#VALUE!</v>
      </c>
      <c r="AA85" s="13" t="e">
        <f>ROUND(_xlfn.XLOOKUP('Yearling Chinook'!$A85,HatSpCkByRW!$A$3:$A$150,HatSpCkByRW!J$3:J$150,0)/$Q85/$P85/tblCleElumTreatments!I$25,0)</f>
        <v>#VALUE!</v>
      </c>
      <c r="AB85" s="13"/>
      <c r="AC85" s="13"/>
      <c r="AD85" s="13"/>
      <c r="AE85" s="13"/>
      <c r="AF85" s="13"/>
      <c r="AG85" s="13"/>
      <c r="AH85" s="13"/>
      <c r="AI85" s="13"/>
      <c r="AK85" s="2" t="str">
        <f t="shared" si="17"/>
        <v/>
      </c>
      <c r="AL85" s="2" t="str">
        <f t="shared" si="18"/>
        <v/>
      </c>
      <c r="AM85" s="13" t="str">
        <f t="shared" si="19"/>
        <v/>
      </c>
    </row>
    <row r="86" spans="1:39" x14ac:dyDescent="0.45">
      <c r="A86" s="17" t="str">
        <f>IF(tblTally!B84="","",tblTally!B84)</f>
        <v/>
      </c>
      <c r="B86" s="13" t="str">
        <f>IF(tblTally!B84="","",tblTally!C84+tblTally!D84)</f>
        <v/>
      </c>
      <c r="C86" s="13" t="str">
        <f>IF(tblTally!C84="","",tblTally!C84)</f>
        <v/>
      </c>
      <c r="D86" s="18" t="str">
        <f t="shared" si="12"/>
        <v/>
      </c>
      <c r="E86" s="13" t="str">
        <f>IF(tblTally!J84=0,"",tblTally!J84)</f>
        <v/>
      </c>
      <c r="F86" s="13" t="str">
        <f>IF(E86="","",E86+tblTally!AS84+tblTally!BB84)</f>
        <v/>
      </c>
      <c r="G86" s="13" t="str">
        <f>IF(tblTally!T84+tblTally!U84=0,"",tblTally!T84+tblTally!U84)</f>
        <v/>
      </c>
      <c r="H86" s="13" t="str">
        <f>IF(tblTally!V84+tblTally!W84=0,"",tblTally!V84+tblTally!W84)</f>
        <v/>
      </c>
      <c r="I86" s="13" t="str">
        <f>IF(tblTally!X84+tblTally!Y84=0,"",tblTally!X84+tblTally!Y84)</f>
        <v/>
      </c>
      <c r="J86" s="13" t="str">
        <f>IF(tblTally!Z84+tblTally!AA84=0,"",tblTally!Z84+tblTally!AA84)</f>
        <v/>
      </c>
      <c r="K86" s="13" t="str">
        <f>IF(tblTally!AB84+tblTally!AC84=0,"",tblTally!AB84+tblTally!AC84)</f>
        <v/>
      </c>
      <c r="L86">
        <f>tblTally!K84</f>
        <v>0</v>
      </c>
      <c r="M86" s="18" t="str">
        <f>IF(tblTally!E84="","",tblTally!E84/100)</f>
        <v/>
      </c>
      <c r="N86" s="18" t="str">
        <f t="shared" si="13"/>
        <v/>
      </c>
      <c r="O86" s="18" t="e">
        <f>ModelParameters!Intercept+ModelParameters!CH1offset+((B86-ModelParameters!MeanFlow)/ModelParameters!SDFlow)*ModelParameters!FlowSlope+((D86-ModelParameters!MeanDiversion)/ModelParameters!SDDiversion)*ModelParameters!DiversionSlope</f>
        <v>#VALUE!</v>
      </c>
      <c r="P86" s="18" t="e">
        <f t="shared" si="14"/>
        <v>#VALUE!</v>
      </c>
      <c r="Q86" s="21" t="e">
        <f t="shared" si="15"/>
        <v>#VALUE!</v>
      </c>
      <c r="R86" s="13" t="str">
        <f t="shared" si="16"/>
        <v/>
      </c>
      <c r="S86" s="13" t="e">
        <f>ROUND(_xlfn.XLOOKUP('Yearling Chinook'!$A86,HatSpCkByRW!$A$3:$A$150,HatSpCkByRW!B$3:B$150,0)/$Q86/$P86/tblCleElumTreatments!A$25,0)</f>
        <v>#VALUE!</v>
      </c>
      <c r="T86" s="13" t="e">
        <f>ROUND(_xlfn.XLOOKUP('Yearling Chinook'!$A86,HatSpCkByRW!$A$3:$A$150,HatSpCkByRW!C$3:C$150,0)/$Q86/$P86/tblCleElumTreatments!B$25,0)</f>
        <v>#VALUE!</v>
      </c>
      <c r="U86" s="13" t="e">
        <f>ROUND(_xlfn.XLOOKUP('Yearling Chinook'!$A86,HatSpCkByRW!$A$3:$A$150,HatSpCkByRW!D$3:D$150,0)/$Q86/$P86/tblCleElumTreatments!C$25,0)</f>
        <v>#VALUE!</v>
      </c>
      <c r="V86" s="13" t="e">
        <f>ROUND(_xlfn.XLOOKUP('Yearling Chinook'!$A86,HatSpCkByRW!$A$3:$A$150,HatSpCkByRW!E$3:E$150,0)/$Q86/$P86/tblCleElumTreatments!D$25,0)</f>
        <v>#VALUE!</v>
      </c>
      <c r="W86" s="13" t="e">
        <f>ROUND(_xlfn.XLOOKUP('Yearling Chinook'!$A86,HatSpCkByRW!$A$3:$A$150,HatSpCkByRW!F$3:F$150,0)/$Q86/$P86/tblCleElumTreatments!E$25,0)</f>
        <v>#VALUE!</v>
      </c>
      <c r="X86" s="13" t="e">
        <f>ROUND(_xlfn.XLOOKUP('Yearling Chinook'!$A86,HatSpCkByRW!$A$3:$A$150,HatSpCkByRW!G$3:G$150,0)/$Q86/$P86/tblCleElumTreatments!F$25,0)</f>
        <v>#VALUE!</v>
      </c>
      <c r="Y86" s="13" t="e">
        <f>ROUND(_xlfn.XLOOKUP('Yearling Chinook'!$A86,HatSpCkByRW!$A$3:$A$150,HatSpCkByRW!H$3:H$150,0)/$Q86/$P86/tblCleElumTreatments!G$25,0)</f>
        <v>#VALUE!</v>
      </c>
      <c r="Z86" s="13" t="e">
        <f>ROUND(_xlfn.XLOOKUP('Yearling Chinook'!$A86,HatSpCkByRW!$A$3:$A$150,HatSpCkByRW!I$3:I$150,0)/$Q86/$P86/tblCleElumTreatments!H$25,0)</f>
        <v>#VALUE!</v>
      </c>
      <c r="AA86" s="13" t="e">
        <f>ROUND(_xlfn.XLOOKUP('Yearling Chinook'!$A86,HatSpCkByRW!$A$3:$A$150,HatSpCkByRW!J$3:J$150,0)/$Q86/$P86/tblCleElumTreatments!I$25,0)</f>
        <v>#VALUE!</v>
      </c>
      <c r="AB86" s="13"/>
      <c r="AC86" s="13"/>
      <c r="AD86" s="13"/>
      <c r="AE86" s="13"/>
      <c r="AF86" s="13"/>
      <c r="AG86" s="13"/>
      <c r="AH86" s="13"/>
      <c r="AI86" s="13"/>
      <c r="AK86" s="2" t="str">
        <f t="shared" si="17"/>
        <v/>
      </c>
      <c r="AL86" s="2" t="str">
        <f t="shared" si="18"/>
        <v/>
      </c>
      <c r="AM86" s="13" t="str">
        <f t="shared" si="19"/>
        <v/>
      </c>
    </row>
    <row r="87" spans="1:39" x14ac:dyDescent="0.45">
      <c r="A87" s="17" t="str">
        <f>IF(tblTally!B85="","",tblTally!B85)</f>
        <v/>
      </c>
      <c r="B87" s="13" t="str">
        <f>IF(tblTally!B85="","",tblTally!C85+tblTally!D85)</f>
        <v/>
      </c>
      <c r="C87" s="13" t="str">
        <f>IF(tblTally!C85="","",tblTally!C85)</f>
        <v/>
      </c>
      <c r="D87" s="18" t="str">
        <f t="shared" si="12"/>
        <v/>
      </c>
      <c r="E87" s="13" t="str">
        <f>IF(tblTally!J85=0,"",tblTally!J85)</f>
        <v/>
      </c>
      <c r="F87" s="13" t="str">
        <f>IF(E87="","",E87+tblTally!AS85+tblTally!BB85)</f>
        <v/>
      </c>
      <c r="G87" s="13" t="str">
        <f>IF(tblTally!T85+tblTally!U85=0,"",tblTally!T85+tblTally!U85)</f>
        <v/>
      </c>
      <c r="H87" s="13" t="str">
        <f>IF(tblTally!V85+tblTally!W85=0,"",tblTally!V85+tblTally!W85)</f>
        <v/>
      </c>
      <c r="I87" s="13" t="str">
        <f>IF(tblTally!X85+tblTally!Y85=0,"",tblTally!X85+tblTally!Y85)</f>
        <v/>
      </c>
      <c r="J87" s="13" t="str">
        <f>IF(tblTally!Z85+tblTally!AA85=0,"",tblTally!Z85+tblTally!AA85)</f>
        <v/>
      </c>
      <c r="K87" s="13" t="str">
        <f>IF(tblTally!AB85+tblTally!AC85=0,"",tblTally!AB85+tblTally!AC85)</f>
        <v/>
      </c>
      <c r="L87">
        <f>tblTally!K85</f>
        <v>0</v>
      </c>
      <c r="M87" s="18" t="str">
        <f>IF(tblTally!E85="","",tblTally!E85/100)</f>
        <v/>
      </c>
      <c r="N87" s="18" t="str">
        <f t="shared" si="13"/>
        <v/>
      </c>
      <c r="O87" s="18" t="e">
        <f>ModelParameters!Intercept+ModelParameters!CH1offset+((B87-ModelParameters!MeanFlow)/ModelParameters!SDFlow)*ModelParameters!FlowSlope+((D87-ModelParameters!MeanDiversion)/ModelParameters!SDDiversion)*ModelParameters!DiversionSlope</f>
        <v>#VALUE!</v>
      </c>
      <c r="P87" s="18" t="e">
        <f t="shared" si="14"/>
        <v>#VALUE!</v>
      </c>
      <c r="Q87" s="21" t="e">
        <f t="shared" si="15"/>
        <v>#VALUE!</v>
      </c>
      <c r="R87" s="13" t="str">
        <f t="shared" si="16"/>
        <v/>
      </c>
      <c r="S87" s="13" t="e">
        <f>ROUND(_xlfn.XLOOKUP('Yearling Chinook'!$A87,HatSpCkByRW!$A$3:$A$150,HatSpCkByRW!B$3:B$150,0)/$Q87/$P87/tblCleElumTreatments!A$25,0)</f>
        <v>#VALUE!</v>
      </c>
      <c r="T87" s="13" t="e">
        <f>ROUND(_xlfn.XLOOKUP('Yearling Chinook'!$A87,HatSpCkByRW!$A$3:$A$150,HatSpCkByRW!C$3:C$150,0)/$Q87/$P87/tblCleElumTreatments!B$25,0)</f>
        <v>#VALUE!</v>
      </c>
      <c r="U87" s="13" t="e">
        <f>ROUND(_xlfn.XLOOKUP('Yearling Chinook'!$A87,HatSpCkByRW!$A$3:$A$150,HatSpCkByRW!D$3:D$150,0)/$Q87/$P87/tblCleElumTreatments!C$25,0)</f>
        <v>#VALUE!</v>
      </c>
      <c r="V87" s="13" t="e">
        <f>ROUND(_xlfn.XLOOKUP('Yearling Chinook'!$A87,HatSpCkByRW!$A$3:$A$150,HatSpCkByRW!E$3:E$150,0)/$Q87/$P87/tblCleElumTreatments!D$25,0)</f>
        <v>#VALUE!</v>
      </c>
      <c r="W87" s="13" t="e">
        <f>ROUND(_xlfn.XLOOKUP('Yearling Chinook'!$A87,HatSpCkByRW!$A$3:$A$150,HatSpCkByRW!F$3:F$150,0)/$Q87/$P87/tblCleElumTreatments!E$25,0)</f>
        <v>#VALUE!</v>
      </c>
      <c r="X87" s="13" t="e">
        <f>ROUND(_xlfn.XLOOKUP('Yearling Chinook'!$A87,HatSpCkByRW!$A$3:$A$150,HatSpCkByRW!G$3:G$150,0)/$Q87/$P87/tblCleElumTreatments!F$25,0)</f>
        <v>#VALUE!</v>
      </c>
      <c r="Y87" s="13" t="e">
        <f>ROUND(_xlfn.XLOOKUP('Yearling Chinook'!$A87,HatSpCkByRW!$A$3:$A$150,HatSpCkByRW!H$3:H$150,0)/$Q87/$P87/tblCleElumTreatments!G$25,0)</f>
        <v>#VALUE!</v>
      </c>
      <c r="Z87" s="13" t="e">
        <f>ROUND(_xlfn.XLOOKUP('Yearling Chinook'!$A87,HatSpCkByRW!$A$3:$A$150,HatSpCkByRW!I$3:I$150,0)/$Q87/$P87/tblCleElumTreatments!H$25,0)</f>
        <v>#VALUE!</v>
      </c>
      <c r="AA87" s="13" t="e">
        <f>ROUND(_xlfn.XLOOKUP('Yearling Chinook'!$A87,HatSpCkByRW!$A$3:$A$150,HatSpCkByRW!J$3:J$150,0)/$Q87/$P87/tblCleElumTreatments!I$25,0)</f>
        <v>#VALUE!</v>
      </c>
      <c r="AB87" s="13"/>
      <c r="AC87" s="13"/>
      <c r="AD87" s="13"/>
      <c r="AE87" s="13"/>
      <c r="AF87" s="13"/>
      <c r="AG87" s="13"/>
      <c r="AH87" s="13"/>
      <c r="AI87" s="13"/>
      <c r="AK87" s="2" t="str">
        <f t="shared" si="17"/>
        <v/>
      </c>
      <c r="AL87" s="2" t="str">
        <f t="shared" si="18"/>
        <v/>
      </c>
      <c r="AM87" s="13" t="str">
        <f t="shared" si="19"/>
        <v/>
      </c>
    </row>
    <row r="88" spans="1:39" x14ac:dyDescent="0.45">
      <c r="A88" s="17" t="str">
        <f>IF(tblTally!B86="","",tblTally!B86)</f>
        <v/>
      </c>
      <c r="B88" s="13" t="str">
        <f>IF(tblTally!B86="","",tblTally!C86+tblTally!D86)</f>
        <v/>
      </c>
      <c r="C88" s="13" t="str">
        <f>IF(tblTally!C86="","",tblTally!C86)</f>
        <v/>
      </c>
      <c r="D88" s="18" t="str">
        <f t="shared" si="12"/>
        <v/>
      </c>
      <c r="E88" s="13" t="str">
        <f>IF(tblTally!J86=0,"",tblTally!J86)</f>
        <v/>
      </c>
      <c r="F88" s="13" t="str">
        <f>IF(E88="","",E88+tblTally!AS86+tblTally!BB86)</f>
        <v/>
      </c>
      <c r="G88" s="13" t="str">
        <f>IF(tblTally!T86+tblTally!U86=0,"",tblTally!T86+tblTally!U86)</f>
        <v/>
      </c>
      <c r="H88" s="13" t="str">
        <f>IF(tblTally!V86+tblTally!W86=0,"",tblTally!V86+tblTally!W86)</f>
        <v/>
      </c>
      <c r="I88" s="13" t="str">
        <f>IF(tblTally!X86+tblTally!Y86=0,"",tblTally!X86+tblTally!Y86)</f>
        <v/>
      </c>
      <c r="J88" s="13" t="str">
        <f>IF(tblTally!Z86+tblTally!AA86=0,"",tblTally!Z86+tblTally!AA86)</f>
        <v/>
      </c>
      <c r="K88" s="13" t="str">
        <f>IF(tblTally!AB86+tblTally!AC86=0,"",tblTally!AB86+tblTally!AC86)</f>
        <v/>
      </c>
      <c r="L88">
        <f>tblTally!K86</f>
        <v>0</v>
      </c>
      <c r="M88" s="18" t="str">
        <f>IF(tblTally!E86="","",tblTally!E86/100)</f>
        <v/>
      </c>
      <c r="N88" s="18" t="str">
        <f t="shared" si="13"/>
        <v/>
      </c>
      <c r="O88" s="18" t="e">
        <f>ModelParameters!Intercept+ModelParameters!CH1offset+((B88-ModelParameters!MeanFlow)/ModelParameters!SDFlow)*ModelParameters!FlowSlope+((D88-ModelParameters!MeanDiversion)/ModelParameters!SDDiversion)*ModelParameters!DiversionSlope</f>
        <v>#VALUE!</v>
      </c>
      <c r="P88" s="18" t="e">
        <f t="shared" si="14"/>
        <v>#VALUE!</v>
      </c>
      <c r="Q88" s="21" t="e">
        <f t="shared" si="15"/>
        <v>#VALUE!</v>
      </c>
      <c r="R88" s="13" t="str">
        <f t="shared" si="16"/>
        <v/>
      </c>
      <c r="S88" s="13" t="e">
        <f>ROUND(_xlfn.XLOOKUP('Yearling Chinook'!$A88,HatSpCkByRW!$A$3:$A$150,HatSpCkByRW!B$3:B$150,0)/$Q88/$P88/tblCleElumTreatments!A$25,0)</f>
        <v>#VALUE!</v>
      </c>
      <c r="T88" s="13" t="e">
        <f>ROUND(_xlfn.XLOOKUP('Yearling Chinook'!$A88,HatSpCkByRW!$A$3:$A$150,HatSpCkByRW!C$3:C$150,0)/$Q88/$P88/tblCleElumTreatments!B$25,0)</f>
        <v>#VALUE!</v>
      </c>
      <c r="U88" s="13" t="e">
        <f>ROUND(_xlfn.XLOOKUP('Yearling Chinook'!$A88,HatSpCkByRW!$A$3:$A$150,HatSpCkByRW!D$3:D$150,0)/$Q88/$P88/tblCleElumTreatments!C$25,0)</f>
        <v>#VALUE!</v>
      </c>
      <c r="V88" s="13" t="e">
        <f>ROUND(_xlfn.XLOOKUP('Yearling Chinook'!$A88,HatSpCkByRW!$A$3:$A$150,HatSpCkByRW!E$3:E$150,0)/$Q88/$P88/tblCleElumTreatments!D$25,0)</f>
        <v>#VALUE!</v>
      </c>
      <c r="W88" s="13" t="e">
        <f>ROUND(_xlfn.XLOOKUP('Yearling Chinook'!$A88,HatSpCkByRW!$A$3:$A$150,HatSpCkByRW!F$3:F$150,0)/$Q88/$P88/tblCleElumTreatments!E$25,0)</f>
        <v>#VALUE!</v>
      </c>
      <c r="X88" s="13" t="e">
        <f>ROUND(_xlfn.XLOOKUP('Yearling Chinook'!$A88,HatSpCkByRW!$A$3:$A$150,HatSpCkByRW!G$3:G$150,0)/$Q88/$P88/tblCleElumTreatments!F$25,0)</f>
        <v>#VALUE!</v>
      </c>
      <c r="Y88" s="13" t="e">
        <f>ROUND(_xlfn.XLOOKUP('Yearling Chinook'!$A88,HatSpCkByRW!$A$3:$A$150,HatSpCkByRW!H$3:H$150,0)/$Q88/$P88/tblCleElumTreatments!G$25,0)</f>
        <v>#VALUE!</v>
      </c>
      <c r="Z88" s="13" t="e">
        <f>ROUND(_xlfn.XLOOKUP('Yearling Chinook'!$A88,HatSpCkByRW!$A$3:$A$150,HatSpCkByRW!I$3:I$150,0)/$Q88/$P88/tblCleElumTreatments!H$25,0)</f>
        <v>#VALUE!</v>
      </c>
      <c r="AA88" s="13" t="e">
        <f>ROUND(_xlfn.XLOOKUP('Yearling Chinook'!$A88,HatSpCkByRW!$A$3:$A$150,HatSpCkByRW!J$3:J$150,0)/$Q88/$P88/tblCleElumTreatments!I$25,0)</f>
        <v>#VALUE!</v>
      </c>
      <c r="AB88" s="13"/>
      <c r="AC88" s="13"/>
      <c r="AD88" s="13"/>
      <c r="AE88" s="13"/>
      <c r="AF88" s="13"/>
      <c r="AG88" s="13"/>
      <c r="AH88" s="13"/>
      <c r="AI88" s="13"/>
      <c r="AK88" s="2" t="str">
        <f t="shared" si="17"/>
        <v/>
      </c>
      <c r="AL88" s="2" t="str">
        <f t="shared" si="18"/>
        <v/>
      </c>
      <c r="AM88" s="13" t="str">
        <f t="shared" si="19"/>
        <v/>
      </c>
    </row>
    <row r="89" spans="1:39" x14ac:dyDescent="0.45">
      <c r="A89" s="17" t="str">
        <f>IF(tblTally!B87="","",tblTally!B87)</f>
        <v/>
      </c>
      <c r="B89" s="13" t="str">
        <f>IF(tblTally!B87="","",tblTally!C87+tblTally!D87)</f>
        <v/>
      </c>
      <c r="C89" s="13" t="str">
        <f>IF(tblTally!C87="","",tblTally!C87)</f>
        <v/>
      </c>
      <c r="D89" s="18" t="str">
        <f t="shared" si="12"/>
        <v/>
      </c>
      <c r="E89" s="13" t="str">
        <f>IF(tblTally!J87=0,"",tblTally!J87)</f>
        <v/>
      </c>
      <c r="F89" s="13" t="str">
        <f>IF(E89="","",E89+tblTally!AS87+tblTally!BB87)</f>
        <v/>
      </c>
      <c r="G89" s="13" t="str">
        <f>IF(tblTally!T87+tblTally!U87=0,"",tblTally!T87+tblTally!U87)</f>
        <v/>
      </c>
      <c r="H89" s="13" t="str">
        <f>IF(tblTally!V87+tblTally!W87=0,"",tblTally!V87+tblTally!W87)</f>
        <v/>
      </c>
      <c r="I89" s="13" t="str">
        <f>IF(tblTally!X87+tblTally!Y87=0,"",tblTally!X87+tblTally!Y87)</f>
        <v/>
      </c>
      <c r="J89" s="13" t="str">
        <f>IF(tblTally!Z87+tblTally!AA87=0,"",tblTally!Z87+tblTally!AA87)</f>
        <v/>
      </c>
      <c r="K89" s="13" t="str">
        <f>IF(tblTally!AB87+tblTally!AC87=0,"",tblTally!AB87+tblTally!AC87)</f>
        <v/>
      </c>
      <c r="L89">
        <f>tblTally!K87</f>
        <v>0</v>
      </c>
      <c r="M89" s="18" t="str">
        <f>IF(tblTally!E87="","",tblTally!E87/100)</f>
        <v/>
      </c>
      <c r="N89" s="18" t="str">
        <f t="shared" si="13"/>
        <v/>
      </c>
      <c r="O89" s="18" t="e">
        <f>ModelParameters!Intercept+ModelParameters!CH1offset+((B89-ModelParameters!MeanFlow)/ModelParameters!SDFlow)*ModelParameters!FlowSlope+((D89-ModelParameters!MeanDiversion)/ModelParameters!SDDiversion)*ModelParameters!DiversionSlope</f>
        <v>#VALUE!</v>
      </c>
      <c r="P89" s="18" t="e">
        <f t="shared" si="14"/>
        <v>#VALUE!</v>
      </c>
      <c r="Q89" s="21" t="e">
        <f t="shared" si="15"/>
        <v>#VALUE!</v>
      </c>
      <c r="R89" s="13" t="str">
        <f t="shared" si="16"/>
        <v/>
      </c>
      <c r="S89" s="13" t="e">
        <f>ROUND(_xlfn.XLOOKUP('Yearling Chinook'!$A89,HatSpCkByRW!$A$3:$A$150,HatSpCkByRW!B$3:B$150,0)/$Q89/$P89/tblCleElumTreatments!A$25,0)</f>
        <v>#VALUE!</v>
      </c>
      <c r="T89" s="13" t="e">
        <f>ROUND(_xlfn.XLOOKUP('Yearling Chinook'!$A89,HatSpCkByRW!$A$3:$A$150,HatSpCkByRW!C$3:C$150,0)/$Q89/$P89/tblCleElumTreatments!B$25,0)</f>
        <v>#VALUE!</v>
      </c>
      <c r="U89" s="13" t="e">
        <f>ROUND(_xlfn.XLOOKUP('Yearling Chinook'!$A89,HatSpCkByRW!$A$3:$A$150,HatSpCkByRW!D$3:D$150,0)/$Q89/$P89/tblCleElumTreatments!C$25,0)</f>
        <v>#VALUE!</v>
      </c>
      <c r="V89" s="13" t="e">
        <f>ROUND(_xlfn.XLOOKUP('Yearling Chinook'!$A89,HatSpCkByRW!$A$3:$A$150,HatSpCkByRW!E$3:E$150,0)/$Q89/$P89/tblCleElumTreatments!D$25,0)</f>
        <v>#VALUE!</v>
      </c>
      <c r="W89" s="13" t="e">
        <f>ROUND(_xlfn.XLOOKUP('Yearling Chinook'!$A89,HatSpCkByRW!$A$3:$A$150,HatSpCkByRW!F$3:F$150,0)/$Q89/$P89/tblCleElumTreatments!E$25,0)</f>
        <v>#VALUE!</v>
      </c>
      <c r="X89" s="13" t="e">
        <f>ROUND(_xlfn.XLOOKUP('Yearling Chinook'!$A89,HatSpCkByRW!$A$3:$A$150,HatSpCkByRW!G$3:G$150,0)/$Q89/$P89/tblCleElumTreatments!F$25,0)</f>
        <v>#VALUE!</v>
      </c>
      <c r="Y89" s="13" t="e">
        <f>ROUND(_xlfn.XLOOKUP('Yearling Chinook'!$A89,HatSpCkByRW!$A$3:$A$150,HatSpCkByRW!H$3:H$150,0)/$Q89/$P89/tblCleElumTreatments!G$25,0)</f>
        <v>#VALUE!</v>
      </c>
      <c r="Z89" s="13" t="e">
        <f>ROUND(_xlfn.XLOOKUP('Yearling Chinook'!$A89,HatSpCkByRW!$A$3:$A$150,HatSpCkByRW!I$3:I$150,0)/$Q89/$P89/tblCleElumTreatments!H$25,0)</f>
        <v>#VALUE!</v>
      </c>
      <c r="AA89" s="13" t="e">
        <f>ROUND(_xlfn.XLOOKUP('Yearling Chinook'!$A89,HatSpCkByRW!$A$3:$A$150,HatSpCkByRW!J$3:J$150,0)/$Q89/$P89/tblCleElumTreatments!I$25,0)</f>
        <v>#VALUE!</v>
      </c>
      <c r="AB89" s="13"/>
      <c r="AC89" s="13"/>
      <c r="AD89" s="13"/>
      <c r="AE89" s="13"/>
      <c r="AF89" s="13"/>
      <c r="AG89" s="13"/>
      <c r="AH89" s="13"/>
      <c r="AI89" s="13"/>
      <c r="AK89" s="2" t="str">
        <f t="shared" si="17"/>
        <v/>
      </c>
      <c r="AL89" s="2" t="str">
        <f t="shared" si="18"/>
        <v/>
      </c>
      <c r="AM89" s="13" t="str">
        <f t="shared" si="19"/>
        <v/>
      </c>
    </row>
    <row r="90" spans="1:39" x14ac:dyDescent="0.45">
      <c r="A90" s="17" t="str">
        <f>IF(tblTally!B88="","",tblTally!B88)</f>
        <v/>
      </c>
      <c r="B90" s="13" t="str">
        <f>IF(tblTally!B88="","",tblTally!C88+tblTally!D88)</f>
        <v/>
      </c>
      <c r="C90" s="13" t="str">
        <f>IF(tblTally!C88="","",tblTally!C88)</f>
        <v/>
      </c>
      <c r="D90" s="18" t="str">
        <f t="shared" si="12"/>
        <v/>
      </c>
      <c r="E90" s="13" t="str">
        <f>IF(tblTally!J88=0,"",tblTally!J88)</f>
        <v/>
      </c>
      <c r="F90" s="13" t="str">
        <f>IF(E90="","",E90+tblTally!AS88+tblTally!BB88)</f>
        <v/>
      </c>
      <c r="G90" s="13" t="str">
        <f>IF(tblTally!T88+tblTally!U88=0,"",tblTally!T88+tblTally!U88)</f>
        <v/>
      </c>
      <c r="H90" s="13" t="str">
        <f>IF(tblTally!V88+tblTally!W88=0,"",tblTally!V88+tblTally!W88)</f>
        <v/>
      </c>
      <c r="I90" s="13" t="str">
        <f>IF(tblTally!X88+tblTally!Y88=0,"",tblTally!X88+tblTally!Y88)</f>
        <v/>
      </c>
      <c r="J90" s="13" t="str">
        <f>IF(tblTally!Z88+tblTally!AA88=0,"",tblTally!Z88+tblTally!AA88)</f>
        <v/>
      </c>
      <c r="K90" s="13" t="str">
        <f>IF(tblTally!AB88+tblTally!AC88=0,"",tblTally!AB88+tblTally!AC88)</f>
        <v/>
      </c>
      <c r="L90">
        <f>tblTally!K88</f>
        <v>0</v>
      </c>
      <c r="M90" s="18" t="str">
        <f>IF(tblTally!E88="","",tblTally!E88/100)</f>
        <v/>
      </c>
      <c r="N90" s="18" t="str">
        <f t="shared" si="13"/>
        <v/>
      </c>
      <c r="O90" s="18" t="e">
        <f>ModelParameters!Intercept+ModelParameters!CH1offset+((B90-ModelParameters!MeanFlow)/ModelParameters!SDFlow)*ModelParameters!FlowSlope+((D90-ModelParameters!MeanDiversion)/ModelParameters!SDDiversion)*ModelParameters!DiversionSlope</f>
        <v>#VALUE!</v>
      </c>
      <c r="P90" s="18" t="e">
        <f t="shared" si="14"/>
        <v>#VALUE!</v>
      </c>
      <c r="Q90" s="21" t="e">
        <f t="shared" si="15"/>
        <v>#VALUE!</v>
      </c>
      <c r="R90" s="13" t="str">
        <f t="shared" si="16"/>
        <v/>
      </c>
      <c r="S90" s="13" t="e">
        <f>ROUND(_xlfn.XLOOKUP('Yearling Chinook'!$A90,HatSpCkByRW!$A$3:$A$150,HatSpCkByRW!B$3:B$150,0)/$Q90/$P90/tblCleElumTreatments!A$25,0)</f>
        <v>#VALUE!</v>
      </c>
      <c r="T90" s="13" t="e">
        <f>ROUND(_xlfn.XLOOKUP('Yearling Chinook'!$A90,HatSpCkByRW!$A$3:$A$150,HatSpCkByRW!C$3:C$150,0)/$Q90/$P90/tblCleElumTreatments!B$25,0)</f>
        <v>#VALUE!</v>
      </c>
      <c r="U90" s="13" t="e">
        <f>ROUND(_xlfn.XLOOKUP('Yearling Chinook'!$A90,HatSpCkByRW!$A$3:$A$150,HatSpCkByRW!D$3:D$150,0)/$Q90/$P90/tblCleElumTreatments!C$25,0)</f>
        <v>#VALUE!</v>
      </c>
      <c r="V90" s="13" t="e">
        <f>ROUND(_xlfn.XLOOKUP('Yearling Chinook'!$A90,HatSpCkByRW!$A$3:$A$150,HatSpCkByRW!E$3:E$150,0)/$Q90/$P90/tblCleElumTreatments!D$25,0)</f>
        <v>#VALUE!</v>
      </c>
      <c r="W90" s="13" t="e">
        <f>ROUND(_xlfn.XLOOKUP('Yearling Chinook'!$A90,HatSpCkByRW!$A$3:$A$150,HatSpCkByRW!F$3:F$150,0)/$Q90/$P90/tblCleElumTreatments!E$25,0)</f>
        <v>#VALUE!</v>
      </c>
      <c r="X90" s="13" t="e">
        <f>ROUND(_xlfn.XLOOKUP('Yearling Chinook'!$A90,HatSpCkByRW!$A$3:$A$150,HatSpCkByRW!G$3:G$150,0)/$Q90/$P90/tblCleElumTreatments!F$25,0)</f>
        <v>#VALUE!</v>
      </c>
      <c r="Y90" s="13" t="e">
        <f>ROUND(_xlfn.XLOOKUP('Yearling Chinook'!$A90,HatSpCkByRW!$A$3:$A$150,HatSpCkByRW!H$3:H$150,0)/$Q90/$P90/tblCleElumTreatments!G$25,0)</f>
        <v>#VALUE!</v>
      </c>
      <c r="Z90" s="13" t="e">
        <f>ROUND(_xlfn.XLOOKUP('Yearling Chinook'!$A90,HatSpCkByRW!$A$3:$A$150,HatSpCkByRW!I$3:I$150,0)/$Q90/$P90/tblCleElumTreatments!H$25,0)</f>
        <v>#VALUE!</v>
      </c>
      <c r="AA90" s="13" t="e">
        <f>ROUND(_xlfn.XLOOKUP('Yearling Chinook'!$A90,HatSpCkByRW!$A$3:$A$150,HatSpCkByRW!J$3:J$150,0)/$Q90/$P90/tblCleElumTreatments!I$25,0)</f>
        <v>#VALUE!</v>
      </c>
      <c r="AB90" s="13"/>
      <c r="AC90" s="13"/>
      <c r="AD90" s="13"/>
      <c r="AE90" s="13"/>
      <c r="AF90" s="13"/>
      <c r="AG90" s="13"/>
      <c r="AH90" s="13"/>
      <c r="AI90" s="13"/>
      <c r="AK90" s="2" t="str">
        <f t="shared" si="17"/>
        <v/>
      </c>
      <c r="AL90" s="2" t="str">
        <f t="shared" si="18"/>
        <v/>
      </c>
      <c r="AM90" s="13" t="str">
        <f t="shared" si="19"/>
        <v/>
      </c>
    </row>
    <row r="91" spans="1:39" x14ac:dyDescent="0.45">
      <c r="A91" s="17" t="str">
        <f>IF(tblTally!B89="","",tblTally!B89)</f>
        <v/>
      </c>
      <c r="B91" s="13" t="str">
        <f>IF(tblTally!B89="","",tblTally!C89+tblTally!D89)</f>
        <v/>
      </c>
      <c r="C91" s="13" t="str">
        <f>IF(tblTally!C89="","",tblTally!C89)</f>
        <v/>
      </c>
      <c r="D91" s="18" t="str">
        <f t="shared" si="12"/>
        <v/>
      </c>
      <c r="E91" s="13" t="str">
        <f>IF(tblTally!J89=0,"",tblTally!J89)</f>
        <v/>
      </c>
      <c r="F91" s="13" t="str">
        <f>IF(E91="","",E91+tblTally!AS89+tblTally!BB89)</f>
        <v/>
      </c>
      <c r="G91" s="13" t="str">
        <f>IF(tblTally!T89+tblTally!U89=0,"",tblTally!T89+tblTally!U89)</f>
        <v/>
      </c>
      <c r="H91" s="13" t="str">
        <f>IF(tblTally!V89+tblTally!W89=0,"",tblTally!V89+tblTally!W89)</f>
        <v/>
      </c>
      <c r="I91" s="13" t="str">
        <f>IF(tblTally!X89+tblTally!Y89=0,"",tblTally!X89+tblTally!Y89)</f>
        <v/>
      </c>
      <c r="J91" s="13" t="str">
        <f>IF(tblTally!Z89+tblTally!AA89=0,"",tblTally!Z89+tblTally!AA89)</f>
        <v/>
      </c>
      <c r="K91" s="13" t="str">
        <f>IF(tblTally!AB89+tblTally!AC89=0,"",tblTally!AB89+tblTally!AC89)</f>
        <v/>
      </c>
      <c r="L91">
        <f>tblTally!K89</f>
        <v>0</v>
      </c>
      <c r="M91" s="18" t="str">
        <f>IF(tblTally!E89="","",tblTally!E89/100)</f>
        <v/>
      </c>
      <c r="N91" s="18" t="str">
        <f t="shared" si="13"/>
        <v/>
      </c>
      <c r="O91" s="18" t="e">
        <f>ModelParameters!Intercept+ModelParameters!CH1offset+((B91-ModelParameters!MeanFlow)/ModelParameters!SDFlow)*ModelParameters!FlowSlope+((D91-ModelParameters!MeanDiversion)/ModelParameters!SDDiversion)*ModelParameters!DiversionSlope</f>
        <v>#VALUE!</v>
      </c>
      <c r="P91" s="18" t="e">
        <f t="shared" si="14"/>
        <v>#VALUE!</v>
      </c>
      <c r="Q91" s="21" t="e">
        <f t="shared" si="15"/>
        <v>#VALUE!</v>
      </c>
      <c r="R91" s="13" t="str">
        <f t="shared" si="16"/>
        <v/>
      </c>
      <c r="S91" s="13" t="e">
        <f>ROUND(_xlfn.XLOOKUP('Yearling Chinook'!$A91,HatSpCkByRW!$A$3:$A$150,HatSpCkByRW!B$3:B$150,0)/$Q91/$P91/tblCleElumTreatments!A$25,0)</f>
        <v>#VALUE!</v>
      </c>
      <c r="T91" s="13" t="e">
        <f>ROUND(_xlfn.XLOOKUP('Yearling Chinook'!$A91,HatSpCkByRW!$A$3:$A$150,HatSpCkByRW!C$3:C$150,0)/$Q91/$P91/tblCleElumTreatments!B$25,0)</f>
        <v>#VALUE!</v>
      </c>
      <c r="U91" s="13" t="e">
        <f>ROUND(_xlfn.XLOOKUP('Yearling Chinook'!$A91,HatSpCkByRW!$A$3:$A$150,HatSpCkByRW!D$3:D$150,0)/$Q91/$P91/tblCleElumTreatments!C$25,0)</f>
        <v>#VALUE!</v>
      </c>
      <c r="V91" s="13" t="e">
        <f>ROUND(_xlfn.XLOOKUP('Yearling Chinook'!$A91,HatSpCkByRW!$A$3:$A$150,HatSpCkByRW!E$3:E$150,0)/$Q91/$P91/tblCleElumTreatments!D$25,0)</f>
        <v>#VALUE!</v>
      </c>
      <c r="W91" s="13" t="e">
        <f>ROUND(_xlfn.XLOOKUP('Yearling Chinook'!$A91,HatSpCkByRW!$A$3:$A$150,HatSpCkByRW!F$3:F$150,0)/$Q91/$P91/tblCleElumTreatments!E$25,0)</f>
        <v>#VALUE!</v>
      </c>
      <c r="X91" s="13" t="e">
        <f>ROUND(_xlfn.XLOOKUP('Yearling Chinook'!$A91,HatSpCkByRW!$A$3:$A$150,HatSpCkByRW!G$3:G$150,0)/$Q91/$P91/tblCleElumTreatments!F$25,0)</f>
        <v>#VALUE!</v>
      </c>
      <c r="Y91" s="13" t="e">
        <f>ROUND(_xlfn.XLOOKUP('Yearling Chinook'!$A91,HatSpCkByRW!$A$3:$A$150,HatSpCkByRW!H$3:H$150,0)/$Q91/$P91/tblCleElumTreatments!G$25,0)</f>
        <v>#VALUE!</v>
      </c>
      <c r="Z91" s="13" t="e">
        <f>ROUND(_xlfn.XLOOKUP('Yearling Chinook'!$A91,HatSpCkByRW!$A$3:$A$150,HatSpCkByRW!I$3:I$150,0)/$Q91/$P91/tblCleElumTreatments!H$25,0)</f>
        <v>#VALUE!</v>
      </c>
      <c r="AA91" s="13" t="e">
        <f>ROUND(_xlfn.XLOOKUP('Yearling Chinook'!$A91,HatSpCkByRW!$A$3:$A$150,HatSpCkByRW!J$3:J$150,0)/$Q91/$P91/tblCleElumTreatments!I$25,0)</f>
        <v>#VALUE!</v>
      </c>
      <c r="AB91" s="13"/>
      <c r="AC91" s="13"/>
      <c r="AD91" s="13"/>
      <c r="AE91" s="13"/>
      <c r="AF91" s="13"/>
      <c r="AG91" s="13"/>
      <c r="AH91" s="13"/>
      <c r="AI91" s="13"/>
      <c r="AK91" s="2" t="str">
        <f t="shared" si="17"/>
        <v/>
      </c>
      <c r="AL91" s="2" t="str">
        <f t="shared" si="18"/>
        <v/>
      </c>
      <c r="AM91" s="13" t="str">
        <f t="shared" si="19"/>
        <v/>
      </c>
    </row>
    <row r="92" spans="1:39" x14ac:dyDescent="0.45">
      <c r="A92" s="17" t="str">
        <f>IF(tblTally!B90="","",tblTally!B90)</f>
        <v/>
      </c>
      <c r="B92" s="13" t="str">
        <f>IF(tblTally!B90="","",tblTally!C90+tblTally!D90)</f>
        <v/>
      </c>
      <c r="C92" s="13" t="str">
        <f>IF(tblTally!C90="","",tblTally!C90)</f>
        <v/>
      </c>
      <c r="D92" s="18" t="str">
        <f t="shared" si="12"/>
        <v/>
      </c>
      <c r="E92" s="13" t="str">
        <f>IF(tblTally!J90=0,"",tblTally!J90)</f>
        <v/>
      </c>
      <c r="F92" s="13" t="str">
        <f>IF(E92="","",E92+tblTally!AS90+tblTally!BB90)</f>
        <v/>
      </c>
      <c r="G92" s="13" t="str">
        <f>IF(tblTally!T90+tblTally!U90=0,"",tblTally!T90+tblTally!U90)</f>
        <v/>
      </c>
      <c r="H92" s="13" t="str">
        <f>IF(tblTally!V90+tblTally!W90=0,"",tblTally!V90+tblTally!W90)</f>
        <v/>
      </c>
      <c r="I92" s="13" t="str">
        <f>IF(tblTally!X90+tblTally!Y90=0,"",tblTally!X90+tblTally!Y90)</f>
        <v/>
      </c>
      <c r="J92" s="13" t="str">
        <f>IF(tblTally!Z90+tblTally!AA90=0,"",tblTally!Z90+tblTally!AA90)</f>
        <v/>
      </c>
      <c r="K92" s="13" t="str">
        <f>IF(tblTally!AB90+tblTally!AC90=0,"",tblTally!AB90+tblTally!AC90)</f>
        <v/>
      </c>
      <c r="L92">
        <f>tblTally!K90</f>
        <v>0</v>
      </c>
      <c r="M92" s="18" t="str">
        <f>IF(tblTally!E90="","",tblTally!E90/100)</f>
        <v/>
      </c>
      <c r="N92" s="18" t="str">
        <f t="shared" si="13"/>
        <v/>
      </c>
      <c r="O92" s="18" t="e">
        <f>ModelParameters!Intercept+ModelParameters!CH1offset+((B92-ModelParameters!MeanFlow)/ModelParameters!SDFlow)*ModelParameters!FlowSlope+((D92-ModelParameters!MeanDiversion)/ModelParameters!SDDiversion)*ModelParameters!DiversionSlope</f>
        <v>#VALUE!</v>
      </c>
      <c r="P92" s="18" t="e">
        <f t="shared" si="14"/>
        <v>#VALUE!</v>
      </c>
      <c r="Q92" s="21" t="e">
        <f t="shared" si="15"/>
        <v>#VALUE!</v>
      </c>
      <c r="R92" s="13" t="str">
        <f t="shared" si="16"/>
        <v/>
      </c>
      <c r="S92" s="13" t="e">
        <f>ROUND(_xlfn.XLOOKUP('Yearling Chinook'!$A92,HatSpCkByRW!$A$3:$A$150,HatSpCkByRW!B$3:B$150,0)/$Q92/$P92/tblCleElumTreatments!A$25,0)</f>
        <v>#VALUE!</v>
      </c>
      <c r="T92" s="13" t="e">
        <f>ROUND(_xlfn.XLOOKUP('Yearling Chinook'!$A92,HatSpCkByRW!$A$3:$A$150,HatSpCkByRW!C$3:C$150,0)/$Q92/$P92/tblCleElumTreatments!B$25,0)</f>
        <v>#VALUE!</v>
      </c>
      <c r="U92" s="13" t="e">
        <f>ROUND(_xlfn.XLOOKUP('Yearling Chinook'!$A92,HatSpCkByRW!$A$3:$A$150,HatSpCkByRW!D$3:D$150,0)/$Q92/$P92/tblCleElumTreatments!C$25,0)</f>
        <v>#VALUE!</v>
      </c>
      <c r="V92" s="13" t="e">
        <f>ROUND(_xlfn.XLOOKUP('Yearling Chinook'!$A92,HatSpCkByRW!$A$3:$A$150,HatSpCkByRW!E$3:E$150,0)/$Q92/$P92/tblCleElumTreatments!D$25,0)</f>
        <v>#VALUE!</v>
      </c>
      <c r="W92" s="13" t="e">
        <f>ROUND(_xlfn.XLOOKUP('Yearling Chinook'!$A92,HatSpCkByRW!$A$3:$A$150,HatSpCkByRW!F$3:F$150,0)/$Q92/$P92/tblCleElumTreatments!E$25,0)</f>
        <v>#VALUE!</v>
      </c>
      <c r="X92" s="13" t="e">
        <f>ROUND(_xlfn.XLOOKUP('Yearling Chinook'!$A92,HatSpCkByRW!$A$3:$A$150,HatSpCkByRW!G$3:G$150,0)/$Q92/$P92/tblCleElumTreatments!F$25,0)</f>
        <v>#VALUE!</v>
      </c>
      <c r="Y92" s="13" t="e">
        <f>ROUND(_xlfn.XLOOKUP('Yearling Chinook'!$A92,HatSpCkByRW!$A$3:$A$150,HatSpCkByRW!H$3:H$150,0)/$Q92/$P92/tblCleElumTreatments!G$25,0)</f>
        <v>#VALUE!</v>
      </c>
      <c r="Z92" s="13" t="e">
        <f>ROUND(_xlfn.XLOOKUP('Yearling Chinook'!$A92,HatSpCkByRW!$A$3:$A$150,HatSpCkByRW!I$3:I$150,0)/$Q92/$P92/tblCleElumTreatments!H$25,0)</f>
        <v>#VALUE!</v>
      </c>
      <c r="AA92" s="13" t="e">
        <f>ROUND(_xlfn.XLOOKUP('Yearling Chinook'!$A92,HatSpCkByRW!$A$3:$A$150,HatSpCkByRW!J$3:J$150,0)/$Q92/$P92/tblCleElumTreatments!I$25,0)</f>
        <v>#VALUE!</v>
      </c>
      <c r="AB92" s="13"/>
      <c r="AC92" s="13"/>
      <c r="AD92" s="13"/>
      <c r="AE92" s="13"/>
      <c r="AF92" s="13"/>
      <c r="AG92" s="13"/>
      <c r="AH92" s="13"/>
      <c r="AI92" s="13"/>
      <c r="AK92" s="2" t="str">
        <f t="shared" si="17"/>
        <v/>
      </c>
      <c r="AL92" s="2" t="str">
        <f t="shared" si="18"/>
        <v/>
      </c>
      <c r="AM92" s="13" t="str">
        <f t="shared" si="19"/>
        <v/>
      </c>
    </row>
    <row r="93" spans="1:39" x14ac:dyDescent="0.45">
      <c r="A93" s="17" t="str">
        <f>IF(tblTally!B91="","",tblTally!B91)</f>
        <v/>
      </c>
      <c r="B93" s="13" t="str">
        <f>IF(tblTally!B91="","",tblTally!C91+tblTally!D91)</f>
        <v/>
      </c>
      <c r="C93" s="13" t="str">
        <f>IF(tblTally!C91="","",tblTally!C91)</f>
        <v/>
      </c>
      <c r="D93" s="18" t="str">
        <f t="shared" si="12"/>
        <v/>
      </c>
      <c r="E93" s="13" t="str">
        <f>IF(tblTally!J91=0,"",tblTally!J91)</f>
        <v/>
      </c>
      <c r="F93" s="13" t="str">
        <f>IF(E93="","",E93+tblTally!AS91+tblTally!BB91)</f>
        <v/>
      </c>
      <c r="G93" s="13" t="str">
        <f>IF(tblTally!T91+tblTally!U91=0,"",tblTally!T91+tblTally!U91)</f>
        <v/>
      </c>
      <c r="H93" s="13" t="str">
        <f>IF(tblTally!V91+tblTally!W91=0,"",tblTally!V91+tblTally!W91)</f>
        <v/>
      </c>
      <c r="I93" s="13" t="str">
        <f>IF(tblTally!X91+tblTally!Y91=0,"",tblTally!X91+tblTally!Y91)</f>
        <v/>
      </c>
      <c r="J93" s="13" t="str">
        <f>IF(tblTally!Z91+tblTally!AA91=0,"",tblTally!Z91+tblTally!AA91)</f>
        <v/>
      </c>
      <c r="K93" s="13" t="str">
        <f>IF(tblTally!AB91+tblTally!AC91=0,"",tblTally!AB91+tblTally!AC91)</f>
        <v/>
      </c>
      <c r="L93">
        <f>tblTally!K91</f>
        <v>0</v>
      </c>
      <c r="M93" s="18" t="str">
        <f>IF(tblTally!E91="","",tblTally!E91/100)</f>
        <v/>
      </c>
      <c r="N93" s="18" t="str">
        <f t="shared" si="13"/>
        <v/>
      </c>
      <c r="O93" s="18" t="e">
        <f>ModelParameters!Intercept+ModelParameters!CH1offset+((B93-ModelParameters!MeanFlow)/ModelParameters!SDFlow)*ModelParameters!FlowSlope+((D93-ModelParameters!MeanDiversion)/ModelParameters!SDDiversion)*ModelParameters!DiversionSlope</f>
        <v>#VALUE!</v>
      </c>
      <c r="P93" s="18" t="e">
        <f t="shared" si="14"/>
        <v>#VALUE!</v>
      </c>
      <c r="Q93" s="21" t="e">
        <f t="shared" si="15"/>
        <v>#VALUE!</v>
      </c>
      <c r="R93" s="13" t="str">
        <f t="shared" si="16"/>
        <v/>
      </c>
      <c r="S93" s="13" t="e">
        <f>ROUND(_xlfn.XLOOKUP('Yearling Chinook'!$A93,HatSpCkByRW!$A$3:$A$150,HatSpCkByRW!B$3:B$150,0)/$Q93/$P93/tblCleElumTreatments!A$25,0)</f>
        <v>#VALUE!</v>
      </c>
      <c r="T93" s="13" t="e">
        <f>ROUND(_xlfn.XLOOKUP('Yearling Chinook'!$A93,HatSpCkByRW!$A$3:$A$150,HatSpCkByRW!C$3:C$150,0)/$Q93/$P93/tblCleElumTreatments!B$25,0)</f>
        <v>#VALUE!</v>
      </c>
      <c r="U93" s="13" t="e">
        <f>ROUND(_xlfn.XLOOKUP('Yearling Chinook'!$A93,HatSpCkByRW!$A$3:$A$150,HatSpCkByRW!D$3:D$150,0)/$Q93/$P93/tblCleElumTreatments!C$25,0)</f>
        <v>#VALUE!</v>
      </c>
      <c r="V93" s="13" t="e">
        <f>ROUND(_xlfn.XLOOKUP('Yearling Chinook'!$A93,HatSpCkByRW!$A$3:$A$150,HatSpCkByRW!E$3:E$150,0)/$Q93/$P93/tblCleElumTreatments!D$25,0)</f>
        <v>#VALUE!</v>
      </c>
      <c r="W93" s="13" t="e">
        <f>ROUND(_xlfn.XLOOKUP('Yearling Chinook'!$A93,HatSpCkByRW!$A$3:$A$150,HatSpCkByRW!F$3:F$150,0)/$Q93/$P93/tblCleElumTreatments!E$25,0)</f>
        <v>#VALUE!</v>
      </c>
      <c r="X93" s="13" t="e">
        <f>ROUND(_xlfn.XLOOKUP('Yearling Chinook'!$A93,HatSpCkByRW!$A$3:$A$150,HatSpCkByRW!G$3:G$150,0)/$Q93/$P93/tblCleElumTreatments!F$25,0)</f>
        <v>#VALUE!</v>
      </c>
      <c r="Y93" s="13" t="e">
        <f>ROUND(_xlfn.XLOOKUP('Yearling Chinook'!$A93,HatSpCkByRW!$A$3:$A$150,HatSpCkByRW!H$3:H$150,0)/$Q93/$P93/tblCleElumTreatments!G$25,0)</f>
        <v>#VALUE!</v>
      </c>
      <c r="Z93" s="13" t="e">
        <f>ROUND(_xlfn.XLOOKUP('Yearling Chinook'!$A93,HatSpCkByRW!$A$3:$A$150,HatSpCkByRW!I$3:I$150,0)/$Q93/$P93/tblCleElumTreatments!H$25,0)</f>
        <v>#VALUE!</v>
      </c>
      <c r="AA93" s="13" t="e">
        <f>ROUND(_xlfn.XLOOKUP('Yearling Chinook'!$A93,HatSpCkByRW!$A$3:$A$150,HatSpCkByRW!J$3:J$150,0)/$Q93/$P93/tblCleElumTreatments!I$25,0)</f>
        <v>#VALUE!</v>
      </c>
      <c r="AB93" s="13"/>
      <c r="AC93" s="13"/>
      <c r="AD93" s="13"/>
      <c r="AE93" s="13"/>
      <c r="AF93" s="13"/>
      <c r="AG93" s="13"/>
      <c r="AH93" s="13"/>
      <c r="AI93" s="13"/>
      <c r="AK93" s="2" t="str">
        <f t="shared" si="17"/>
        <v/>
      </c>
      <c r="AL93" s="2" t="str">
        <f t="shared" si="18"/>
        <v/>
      </c>
      <c r="AM93" s="13" t="str">
        <f t="shared" si="19"/>
        <v/>
      </c>
    </row>
    <row r="94" spans="1:39" x14ac:dyDescent="0.45">
      <c r="A94" s="17" t="str">
        <f>IF(tblTally!B92="","",tblTally!B92)</f>
        <v/>
      </c>
      <c r="B94" s="13" t="str">
        <f>IF(tblTally!B92="","",tblTally!C92+tblTally!D92)</f>
        <v/>
      </c>
      <c r="C94" s="13" t="str">
        <f>IF(tblTally!C92="","",tblTally!C92)</f>
        <v/>
      </c>
      <c r="D94" s="18" t="str">
        <f t="shared" si="12"/>
        <v/>
      </c>
      <c r="E94" s="13" t="str">
        <f>IF(tblTally!J92=0,"",tblTally!J92)</f>
        <v/>
      </c>
      <c r="F94" s="13" t="str">
        <f>IF(E94="","",E94+tblTally!AS92+tblTally!BB92)</f>
        <v/>
      </c>
      <c r="G94" s="13" t="str">
        <f>IF(tblTally!T92+tblTally!U92=0,"",tblTally!T92+tblTally!U92)</f>
        <v/>
      </c>
      <c r="H94" s="13" t="str">
        <f>IF(tblTally!V92+tblTally!W92=0,"",tblTally!V92+tblTally!W92)</f>
        <v/>
      </c>
      <c r="I94" s="13" t="str">
        <f>IF(tblTally!X92+tblTally!Y92=0,"",tblTally!X92+tblTally!Y92)</f>
        <v/>
      </c>
      <c r="J94" s="13" t="str">
        <f>IF(tblTally!Z92+tblTally!AA92=0,"",tblTally!Z92+tblTally!AA92)</f>
        <v/>
      </c>
      <c r="K94" s="13" t="str">
        <f>IF(tblTally!AB92+tblTally!AC92=0,"",tblTally!AB92+tblTally!AC92)</f>
        <v/>
      </c>
      <c r="L94">
        <f>tblTally!K92</f>
        <v>0</v>
      </c>
      <c r="M94" s="18" t="str">
        <f>IF(tblTally!E92="","",tblTally!E92/100)</f>
        <v/>
      </c>
      <c r="N94" s="18" t="str">
        <f t="shared" si="13"/>
        <v/>
      </c>
      <c r="O94" s="18" t="e">
        <f>ModelParameters!Intercept+ModelParameters!CH1offset+((B94-ModelParameters!MeanFlow)/ModelParameters!SDFlow)*ModelParameters!FlowSlope+((D94-ModelParameters!MeanDiversion)/ModelParameters!SDDiversion)*ModelParameters!DiversionSlope</f>
        <v>#VALUE!</v>
      </c>
      <c r="P94" s="18" t="e">
        <f t="shared" si="14"/>
        <v>#VALUE!</v>
      </c>
      <c r="Q94" s="21" t="e">
        <f t="shared" si="15"/>
        <v>#VALUE!</v>
      </c>
      <c r="R94" s="13" t="str">
        <f t="shared" si="16"/>
        <v/>
      </c>
      <c r="S94" s="13" t="e">
        <f>ROUND(_xlfn.XLOOKUP('Yearling Chinook'!$A94,HatSpCkByRW!$A$3:$A$150,HatSpCkByRW!B$3:B$150,0)/$Q94/$P94/tblCleElumTreatments!A$25,0)</f>
        <v>#VALUE!</v>
      </c>
      <c r="T94" s="13" t="e">
        <f>ROUND(_xlfn.XLOOKUP('Yearling Chinook'!$A94,HatSpCkByRW!$A$3:$A$150,HatSpCkByRW!C$3:C$150,0)/$Q94/$P94/tblCleElumTreatments!B$25,0)</f>
        <v>#VALUE!</v>
      </c>
      <c r="U94" s="13" t="e">
        <f>ROUND(_xlfn.XLOOKUP('Yearling Chinook'!$A94,HatSpCkByRW!$A$3:$A$150,HatSpCkByRW!D$3:D$150,0)/$Q94/$P94/tblCleElumTreatments!C$25,0)</f>
        <v>#VALUE!</v>
      </c>
      <c r="V94" s="13" t="e">
        <f>ROUND(_xlfn.XLOOKUP('Yearling Chinook'!$A94,HatSpCkByRW!$A$3:$A$150,HatSpCkByRW!E$3:E$150,0)/$Q94/$P94/tblCleElumTreatments!D$25,0)</f>
        <v>#VALUE!</v>
      </c>
      <c r="W94" s="13" t="e">
        <f>ROUND(_xlfn.XLOOKUP('Yearling Chinook'!$A94,HatSpCkByRW!$A$3:$A$150,HatSpCkByRW!F$3:F$150,0)/$Q94/$P94/tblCleElumTreatments!E$25,0)</f>
        <v>#VALUE!</v>
      </c>
      <c r="X94" s="13" t="e">
        <f>ROUND(_xlfn.XLOOKUP('Yearling Chinook'!$A94,HatSpCkByRW!$A$3:$A$150,HatSpCkByRW!G$3:G$150,0)/$Q94/$P94/tblCleElumTreatments!F$25,0)</f>
        <v>#VALUE!</v>
      </c>
      <c r="Y94" s="13" t="e">
        <f>ROUND(_xlfn.XLOOKUP('Yearling Chinook'!$A94,HatSpCkByRW!$A$3:$A$150,HatSpCkByRW!H$3:H$150,0)/$Q94/$P94/tblCleElumTreatments!G$25,0)</f>
        <v>#VALUE!</v>
      </c>
      <c r="Z94" s="13" t="e">
        <f>ROUND(_xlfn.XLOOKUP('Yearling Chinook'!$A94,HatSpCkByRW!$A$3:$A$150,HatSpCkByRW!I$3:I$150,0)/$Q94/$P94/tblCleElumTreatments!H$25,0)</f>
        <v>#VALUE!</v>
      </c>
      <c r="AA94" s="13" t="e">
        <f>ROUND(_xlfn.XLOOKUP('Yearling Chinook'!$A94,HatSpCkByRW!$A$3:$A$150,HatSpCkByRW!J$3:J$150,0)/$Q94/$P94/tblCleElumTreatments!I$25,0)</f>
        <v>#VALUE!</v>
      </c>
      <c r="AB94" s="13"/>
      <c r="AC94" s="13"/>
      <c r="AD94" s="13"/>
      <c r="AE94" s="13"/>
      <c r="AF94" s="13"/>
      <c r="AG94" s="13"/>
      <c r="AH94" s="13"/>
      <c r="AI94" s="13"/>
      <c r="AK94" s="2" t="str">
        <f t="shared" si="17"/>
        <v/>
      </c>
      <c r="AL94" s="2" t="str">
        <f t="shared" si="18"/>
        <v/>
      </c>
      <c r="AM94" s="13" t="str">
        <f t="shared" si="19"/>
        <v/>
      </c>
    </row>
    <row r="95" spans="1:39" x14ac:dyDescent="0.45">
      <c r="A95" s="17" t="str">
        <f>IF(tblTally!B93="","",tblTally!B93)</f>
        <v/>
      </c>
      <c r="B95" s="13" t="str">
        <f>IF(tblTally!B93="","",tblTally!C93+tblTally!D93)</f>
        <v/>
      </c>
      <c r="C95" s="13" t="str">
        <f>IF(tblTally!C93="","",tblTally!C93)</f>
        <v/>
      </c>
      <c r="D95" s="18" t="str">
        <f t="shared" si="12"/>
        <v/>
      </c>
      <c r="E95" s="13" t="str">
        <f>IF(tblTally!J93=0,"",tblTally!J93)</f>
        <v/>
      </c>
      <c r="F95" s="13" t="str">
        <f>IF(E95="","",E95+tblTally!AS93+tblTally!BB93)</f>
        <v/>
      </c>
      <c r="G95" s="13" t="str">
        <f>IF(tblTally!T93+tblTally!U93=0,"",tblTally!T93+tblTally!U93)</f>
        <v/>
      </c>
      <c r="H95" s="13" t="str">
        <f>IF(tblTally!V93+tblTally!W93=0,"",tblTally!V93+tblTally!W93)</f>
        <v/>
      </c>
      <c r="I95" s="13" t="str">
        <f>IF(tblTally!X93+tblTally!Y93=0,"",tblTally!X93+tblTally!Y93)</f>
        <v/>
      </c>
      <c r="J95" s="13" t="str">
        <f>IF(tblTally!Z93+tblTally!AA93=0,"",tblTally!Z93+tblTally!AA93)</f>
        <v/>
      </c>
      <c r="K95" s="13" t="str">
        <f>IF(tblTally!AB93+tblTally!AC93=0,"",tblTally!AB93+tblTally!AC93)</f>
        <v/>
      </c>
      <c r="L95">
        <f>tblTally!K93</f>
        <v>0</v>
      </c>
      <c r="M95" s="18" t="str">
        <f>IF(tblTally!E93="","",tblTally!E93/100)</f>
        <v/>
      </c>
      <c r="N95" s="18" t="str">
        <f t="shared" si="13"/>
        <v/>
      </c>
      <c r="O95" s="18" t="e">
        <f>ModelParameters!Intercept+ModelParameters!CH1offset+((B95-ModelParameters!MeanFlow)/ModelParameters!SDFlow)*ModelParameters!FlowSlope+((D95-ModelParameters!MeanDiversion)/ModelParameters!SDDiversion)*ModelParameters!DiversionSlope</f>
        <v>#VALUE!</v>
      </c>
      <c r="P95" s="18" t="e">
        <f t="shared" si="14"/>
        <v>#VALUE!</v>
      </c>
      <c r="Q95" s="21" t="e">
        <f t="shared" si="15"/>
        <v>#VALUE!</v>
      </c>
      <c r="R95" s="13" t="str">
        <f t="shared" si="16"/>
        <v/>
      </c>
      <c r="S95" s="13" t="e">
        <f>ROUND(_xlfn.XLOOKUP('Yearling Chinook'!$A95,HatSpCkByRW!$A$3:$A$150,HatSpCkByRW!B$3:B$150,0)/$Q95/$P95/tblCleElumTreatments!A$25,0)</f>
        <v>#VALUE!</v>
      </c>
      <c r="T95" s="13" t="e">
        <f>ROUND(_xlfn.XLOOKUP('Yearling Chinook'!$A95,HatSpCkByRW!$A$3:$A$150,HatSpCkByRW!C$3:C$150,0)/$Q95/$P95/tblCleElumTreatments!B$25,0)</f>
        <v>#VALUE!</v>
      </c>
      <c r="U95" s="13" t="e">
        <f>ROUND(_xlfn.XLOOKUP('Yearling Chinook'!$A95,HatSpCkByRW!$A$3:$A$150,HatSpCkByRW!D$3:D$150,0)/$Q95/$P95/tblCleElumTreatments!C$25,0)</f>
        <v>#VALUE!</v>
      </c>
      <c r="V95" s="13" t="e">
        <f>ROUND(_xlfn.XLOOKUP('Yearling Chinook'!$A95,HatSpCkByRW!$A$3:$A$150,HatSpCkByRW!E$3:E$150,0)/$Q95/$P95/tblCleElumTreatments!D$25,0)</f>
        <v>#VALUE!</v>
      </c>
      <c r="W95" s="13" t="e">
        <f>ROUND(_xlfn.XLOOKUP('Yearling Chinook'!$A95,HatSpCkByRW!$A$3:$A$150,HatSpCkByRW!F$3:F$150,0)/$Q95/$P95/tblCleElumTreatments!E$25,0)</f>
        <v>#VALUE!</v>
      </c>
      <c r="X95" s="13" t="e">
        <f>ROUND(_xlfn.XLOOKUP('Yearling Chinook'!$A95,HatSpCkByRW!$A$3:$A$150,HatSpCkByRW!G$3:G$150,0)/$Q95/$P95/tblCleElumTreatments!F$25,0)</f>
        <v>#VALUE!</v>
      </c>
      <c r="Y95" s="13" t="e">
        <f>ROUND(_xlfn.XLOOKUP('Yearling Chinook'!$A95,HatSpCkByRW!$A$3:$A$150,HatSpCkByRW!H$3:H$150,0)/$Q95/$P95/tblCleElumTreatments!G$25,0)</f>
        <v>#VALUE!</v>
      </c>
      <c r="Z95" s="13" t="e">
        <f>ROUND(_xlfn.XLOOKUP('Yearling Chinook'!$A95,HatSpCkByRW!$A$3:$A$150,HatSpCkByRW!I$3:I$150,0)/$Q95/$P95/tblCleElumTreatments!H$25,0)</f>
        <v>#VALUE!</v>
      </c>
      <c r="AA95" s="13" t="e">
        <f>ROUND(_xlfn.XLOOKUP('Yearling Chinook'!$A95,HatSpCkByRW!$A$3:$A$150,HatSpCkByRW!J$3:J$150,0)/$Q95/$P95/tblCleElumTreatments!I$25,0)</f>
        <v>#VALUE!</v>
      </c>
      <c r="AB95" s="13"/>
      <c r="AC95" s="13"/>
      <c r="AD95" s="13"/>
      <c r="AE95" s="13"/>
      <c r="AF95" s="13"/>
      <c r="AG95" s="13"/>
      <c r="AH95" s="13"/>
      <c r="AI95" s="13"/>
      <c r="AK95" s="2" t="str">
        <f t="shared" si="17"/>
        <v/>
      </c>
      <c r="AL95" s="2" t="str">
        <f t="shared" si="18"/>
        <v/>
      </c>
      <c r="AM95" s="13" t="str">
        <f t="shared" si="19"/>
        <v/>
      </c>
    </row>
    <row r="96" spans="1:39" x14ac:dyDescent="0.45">
      <c r="A96" s="17" t="str">
        <f>IF(tblTally!B94="","",tblTally!B94)</f>
        <v/>
      </c>
      <c r="B96" s="13" t="str">
        <f>IF(tblTally!B94="","",tblTally!C94+tblTally!D94)</f>
        <v/>
      </c>
      <c r="C96" s="13" t="str">
        <f>IF(tblTally!C94="","",tblTally!C94)</f>
        <v/>
      </c>
      <c r="D96" s="18" t="str">
        <f t="shared" si="12"/>
        <v/>
      </c>
      <c r="E96" s="13" t="str">
        <f>IF(tblTally!J94=0,"",tblTally!J94)</f>
        <v/>
      </c>
      <c r="F96" s="13" t="str">
        <f>IF(E96="","",E96+tblTally!AS94+tblTally!BB94)</f>
        <v/>
      </c>
      <c r="G96" s="13" t="str">
        <f>IF(tblTally!T94+tblTally!U94=0,"",tblTally!T94+tblTally!U94)</f>
        <v/>
      </c>
      <c r="H96" s="13" t="str">
        <f>IF(tblTally!V94+tblTally!W94=0,"",tblTally!V94+tblTally!W94)</f>
        <v/>
      </c>
      <c r="I96" s="13" t="str">
        <f>IF(tblTally!X94+tblTally!Y94=0,"",tblTally!X94+tblTally!Y94)</f>
        <v/>
      </c>
      <c r="J96" s="13" t="str">
        <f>IF(tblTally!Z94+tblTally!AA94=0,"",tblTally!Z94+tblTally!AA94)</f>
        <v/>
      </c>
      <c r="K96" s="13" t="str">
        <f>IF(tblTally!AB94+tblTally!AC94=0,"",tblTally!AB94+tblTally!AC94)</f>
        <v/>
      </c>
      <c r="L96">
        <f>tblTally!K94</f>
        <v>0</v>
      </c>
      <c r="M96" s="18" t="str">
        <f>IF(tblTally!E94="","",tblTally!E94/100)</f>
        <v/>
      </c>
      <c r="N96" s="18" t="str">
        <f t="shared" si="13"/>
        <v/>
      </c>
      <c r="O96" s="18" t="e">
        <f>ModelParameters!Intercept+ModelParameters!CH1offset+((B96-ModelParameters!MeanFlow)/ModelParameters!SDFlow)*ModelParameters!FlowSlope+((D96-ModelParameters!MeanDiversion)/ModelParameters!SDDiversion)*ModelParameters!DiversionSlope</f>
        <v>#VALUE!</v>
      </c>
      <c r="P96" s="18" t="e">
        <f t="shared" si="14"/>
        <v>#VALUE!</v>
      </c>
      <c r="Q96" s="21" t="e">
        <f t="shared" si="15"/>
        <v>#VALUE!</v>
      </c>
      <c r="R96" s="13" t="str">
        <f t="shared" si="16"/>
        <v/>
      </c>
      <c r="S96" s="13" t="e">
        <f>ROUND(_xlfn.XLOOKUP('Yearling Chinook'!$A96,HatSpCkByRW!$A$3:$A$150,HatSpCkByRW!B$3:B$150,0)/$Q96/$P96/tblCleElumTreatments!A$25,0)</f>
        <v>#VALUE!</v>
      </c>
      <c r="T96" s="13" t="e">
        <f>ROUND(_xlfn.XLOOKUP('Yearling Chinook'!$A96,HatSpCkByRW!$A$3:$A$150,HatSpCkByRW!C$3:C$150,0)/$Q96/$P96/tblCleElumTreatments!B$25,0)</f>
        <v>#VALUE!</v>
      </c>
      <c r="U96" s="13" t="e">
        <f>ROUND(_xlfn.XLOOKUP('Yearling Chinook'!$A96,HatSpCkByRW!$A$3:$A$150,HatSpCkByRW!D$3:D$150,0)/$Q96/$P96/tblCleElumTreatments!C$25,0)</f>
        <v>#VALUE!</v>
      </c>
      <c r="V96" s="13" t="e">
        <f>ROUND(_xlfn.XLOOKUP('Yearling Chinook'!$A96,HatSpCkByRW!$A$3:$A$150,HatSpCkByRW!E$3:E$150,0)/$Q96/$P96/tblCleElumTreatments!D$25,0)</f>
        <v>#VALUE!</v>
      </c>
      <c r="W96" s="13" t="e">
        <f>ROUND(_xlfn.XLOOKUP('Yearling Chinook'!$A96,HatSpCkByRW!$A$3:$A$150,HatSpCkByRW!F$3:F$150,0)/$Q96/$P96/tblCleElumTreatments!E$25,0)</f>
        <v>#VALUE!</v>
      </c>
      <c r="X96" s="13" t="e">
        <f>ROUND(_xlfn.XLOOKUP('Yearling Chinook'!$A96,HatSpCkByRW!$A$3:$A$150,HatSpCkByRW!G$3:G$150,0)/$Q96/$P96/tblCleElumTreatments!F$25,0)</f>
        <v>#VALUE!</v>
      </c>
      <c r="Y96" s="13" t="e">
        <f>ROUND(_xlfn.XLOOKUP('Yearling Chinook'!$A96,HatSpCkByRW!$A$3:$A$150,HatSpCkByRW!H$3:H$150,0)/$Q96/$P96/tblCleElumTreatments!G$25,0)</f>
        <v>#VALUE!</v>
      </c>
      <c r="Z96" s="13" t="e">
        <f>ROUND(_xlfn.XLOOKUP('Yearling Chinook'!$A96,HatSpCkByRW!$A$3:$A$150,HatSpCkByRW!I$3:I$150,0)/$Q96/$P96/tblCleElumTreatments!H$25,0)</f>
        <v>#VALUE!</v>
      </c>
      <c r="AA96" s="13" t="e">
        <f>ROUND(_xlfn.XLOOKUP('Yearling Chinook'!$A96,HatSpCkByRW!$A$3:$A$150,HatSpCkByRW!J$3:J$150,0)/$Q96/$P96/tblCleElumTreatments!I$25,0)</f>
        <v>#VALUE!</v>
      </c>
      <c r="AB96" s="13"/>
      <c r="AC96" s="13"/>
      <c r="AD96" s="13"/>
      <c r="AE96" s="13"/>
      <c r="AF96" s="13"/>
      <c r="AG96" s="13"/>
      <c r="AH96" s="13"/>
      <c r="AI96" s="13"/>
      <c r="AK96" s="2" t="str">
        <f t="shared" si="17"/>
        <v/>
      </c>
      <c r="AL96" s="2" t="str">
        <f t="shared" si="18"/>
        <v/>
      </c>
      <c r="AM96" s="13" t="str">
        <f t="shared" si="19"/>
        <v/>
      </c>
    </row>
    <row r="97" spans="1:39" x14ac:dyDescent="0.45">
      <c r="A97" s="17" t="str">
        <f>IF(tblTally!B95="","",tblTally!B95)</f>
        <v/>
      </c>
      <c r="B97" s="13" t="str">
        <f>IF(tblTally!B95="","",tblTally!C95+tblTally!D95)</f>
        <v/>
      </c>
      <c r="C97" s="13" t="str">
        <f>IF(tblTally!C95="","",tblTally!C95)</f>
        <v/>
      </c>
      <c r="D97" s="18" t="str">
        <f t="shared" si="12"/>
        <v/>
      </c>
      <c r="E97" s="13" t="str">
        <f>IF(tblTally!J95=0,"",tblTally!J95)</f>
        <v/>
      </c>
      <c r="F97" s="13" t="str">
        <f>IF(E97="","",E97+tblTally!AS95+tblTally!BB95)</f>
        <v/>
      </c>
      <c r="G97" s="13" t="str">
        <f>IF(tblTally!T95+tblTally!U95=0,"",tblTally!T95+tblTally!U95)</f>
        <v/>
      </c>
      <c r="H97" s="13" t="str">
        <f>IF(tblTally!V95+tblTally!W95=0,"",tblTally!V95+tblTally!W95)</f>
        <v/>
      </c>
      <c r="I97" s="13" t="str">
        <f>IF(tblTally!X95+tblTally!Y95=0,"",tblTally!X95+tblTally!Y95)</f>
        <v/>
      </c>
      <c r="J97" s="13" t="str">
        <f>IF(tblTally!Z95+tblTally!AA95=0,"",tblTally!Z95+tblTally!AA95)</f>
        <v/>
      </c>
      <c r="K97" s="13" t="str">
        <f>IF(tblTally!AB95+tblTally!AC95=0,"",tblTally!AB95+tblTally!AC95)</f>
        <v/>
      </c>
      <c r="L97">
        <f>tblTally!K95</f>
        <v>0</v>
      </c>
      <c r="M97" s="18" t="str">
        <f>IF(tblTally!E95="","",tblTally!E95/100)</f>
        <v/>
      </c>
      <c r="N97" s="18" t="str">
        <f t="shared" si="13"/>
        <v/>
      </c>
      <c r="O97" s="18" t="e">
        <f>ModelParameters!Intercept+ModelParameters!CH1offset+((B97-ModelParameters!MeanFlow)/ModelParameters!SDFlow)*ModelParameters!FlowSlope+((D97-ModelParameters!MeanDiversion)/ModelParameters!SDDiversion)*ModelParameters!DiversionSlope</f>
        <v>#VALUE!</v>
      </c>
      <c r="P97" s="18" t="e">
        <f t="shared" si="14"/>
        <v>#VALUE!</v>
      </c>
      <c r="Q97" s="21" t="e">
        <f t="shared" si="15"/>
        <v>#VALUE!</v>
      </c>
      <c r="R97" s="13" t="str">
        <f t="shared" si="16"/>
        <v/>
      </c>
      <c r="S97" s="13" t="e">
        <f>ROUND(_xlfn.XLOOKUP('Yearling Chinook'!$A97,HatSpCkByRW!$A$3:$A$150,HatSpCkByRW!B$3:B$150,0)/$Q97/$P97/tblCleElumTreatments!A$25,0)</f>
        <v>#VALUE!</v>
      </c>
      <c r="T97" s="13" t="e">
        <f>ROUND(_xlfn.XLOOKUP('Yearling Chinook'!$A97,HatSpCkByRW!$A$3:$A$150,HatSpCkByRW!C$3:C$150,0)/$Q97/$P97/tblCleElumTreatments!B$25,0)</f>
        <v>#VALUE!</v>
      </c>
      <c r="U97" s="13" t="e">
        <f>ROUND(_xlfn.XLOOKUP('Yearling Chinook'!$A97,HatSpCkByRW!$A$3:$A$150,HatSpCkByRW!D$3:D$150,0)/$Q97/$P97/tblCleElumTreatments!C$25,0)</f>
        <v>#VALUE!</v>
      </c>
      <c r="V97" s="13" t="e">
        <f>ROUND(_xlfn.XLOOKUP('Yearling Chinook'!$A97,HatSpCkByRW!$A$3:$A$150,HatSpCkByRW!E$3:E$150,0)/$Q97/$P97/tblCleElumTreatments!D$25,0)</f>
        <v>#VALUE!</v>
      </c>
      <c r="W97" s="13" t="e">
        <f>ROUND(_xlfn.XLOOKUP('Yearling Chinook'!$A97,HatSpCkByRW!$A$3:$A$150,HatSpCkByRW!F$3:F$150,0)/$Q97/$P97/tblCleElumTreatments!E$25,0)</f>
        <v>#VALUE!</v>
      </c>
      <c r="X97" s="13" t="e">
        <f>ROUND(_xlfn.XLOOKUP('Yearling Chinook'!$A97,HatSpCkByRW!$A$3:$A$150,HatSpCkByRW!G$3:G$150,0)/$Q97/$P97/tblCleElumTreatments!F$25,0)</f>
        <v>#VALUE!</v>
      </c>
      <c r="Y97" s="13" t="e">
        <f>ROUND(_xlfn.XLOOKUP('Yearling Chinook'!$A97,HatSpCkByRW!$A$3:$A$150,HatSpCkByRW!H$3:H$150,0)/$Q97/$P97/tblCleElumTreatments!G$25,0)</f>
        <v>#VALUE!</v>
      </c>
      <c r="Z97" s="13" t="e">
        <f>ROUND(_xlfn.XLOOKUP('Yearling Chinook'!$A97,HatSpCkByRW!$A$3:$A$150,HatSpCkByRW!I$3:I$150,0)/$Q97/$P97/tblCleElumTreatments!H$25,0)</f>
        <v>#VALUE!</v>
      </c>
      <c r="AA97" s="13" t="e">
        <f>ROUND(_xlfn.XLOOKUP('Yearling Chinook'!$A97,HatSpCkByRW!$A$3:$A$150,HatSpCkByRW!J$3:J$150,0)/$Q97/$P97/tblCleElumTreatments!I$25,0)</f>
        <v>#VALUE!</v>
      </c>
      <c r="AB97" s="13"/>
      <c r="AC97" s="13"/>
      <c r="AD97" s="13"/>
      <c r="AE97" s="13"/>
      <c r="AF97" s="13"/>
      <c r="AG97" s="13"/>
      <c r="AH97" s="13"/>
      <c r="AI97" s="13"/>
      <c r="AK97" s="2" t="str">
        <f t="shared" si="17"/>
        <v/>
      </c>
      <c r="AL97" s="2" t="str">
        <f t="shared" si="18"/>
        <v/>
      </c>
      <c r="AM97" s="13" t="str">
        <f t="shared" si="19"/>
        <v/>
      </c>
    </row>
    <row r="98" spans="1:39" x14ac:dyDescent="0.45">
      <c r="A98" s="17" t="str">
        <f>IF(tblTally!B96="","",tblTally!B96)</f>
        <v/>
      </c>
      <c r="B98" s="13" t="str">
        <f>IF(tblTally!B96="","",tblTally!C96+tblTally!D96)</f>
        <v/>
      </c>
      <c r="C98" s="13" t="str">
        <f>IF(tblTally!C96="","",tblTally!C96)</f>
        <v/>
      </c>
      <c r="D98" s="18" t="str">
        <f t="shared" si="12"/>
        <v/>
      </c>
      <c r="E98" s="13" t="str">
        <f>IF(tblTally!J96=0,"",tblTally!J96)</f>
        <v/>
      </c>
      <c r="F98" s="13" t="str">
        <f>IF(E98="","",E98+tblTally!AS96+tblTally!BB96)</f>
        <v/>
      </c>
      <c r="G98" s="13" t="str">
        <f>IF(tblTally!T96+tblTally!U96=0,"",tblTally!T96+tblTally!U96)</f>
        <v/>
      </c>
      <c r="H98" s="13" t="str">
        <f>IF(tblTally!V96+tblTally!W96=0,"",tblTally!V96+tblTally!W96)</f>
        <v/>
      </c>
      <c r="I98" s="13" t="str">
        <f>IF(tblTally!X96+tblTally!Y96=0,"",tblTally!X96+tblTally!Y96)</f>
        <v/>
      </c>
      <c r="J98" s="13" t="str">
        <f>IF(tblTally!Z96+tblTally!AA96=0,"",tblTally!Z96+tblTally!AA96)</f>
        <v/>
      </c>
      <c r="K98" s="13" t="str">
        <f>IF(tblTally!AB96+tblTally!AC96=0,"",tblTally!AB96+tblTally!AC96)</f>
        <v/>
      </c>
      <c r="L98">
        <f>tblTally!K96</f>
        <v>0</v>
      </c>
      <c r="M98" s="18" t="str">
        <f>IF(tblTally!E96="","",tblTally!E96/100)</f>
        <v/>
      </c>
      <c r="N98" s="18" t="str">
        <f t="shared" si="13"/>
        <v/>
      </c>
      <c r="O98" s="18" t="e">
        <f>ModelParameters!Intercept+ModelParameters!CH1offset+((B98-ModelParameters!MeanFlow)/ModelParameters!SDFlow)*ModelParameters!FlowSlope+((D98-ModelParameters!MeanDiversion)/ModelParameters!SDDiversion)*ModelParameters!DiversionSlope</f>
        <v>#VALUE!</v>
      </c>
      <c r="P98" s="18" t="e">
        <f t="shared" si="14"/>
        <v>#VALUE!</v>
      </c>
      <c r="Q98" s="21" t="e">
        <f t="shared" si="15"/>
        <v>#VALUE!</v>
      </c>
      <c r="R98" s="13" t="str">
        <f t="shared" si="16"/>
        <v/>
      </c>
      <c r="S98" s="13" t="e">
        <f>ROUND(_xlfn.XLOOKUP('Yearling Chinook'!$A98,HatSpCkByRW!$A$3:$A$150,HatSpCkByRW!B$3:B$150,0)/$Q98/$P98/tblCleElumTreatments!A$25,0)</f>
        <v>#VALUE!</v>
      </c>
      <c r="T98" s="13" t="e">
        <f>ROUND(_xlfn.XLOOKUP('Yearling Chinook'!$A98,HatSpCkByRW!$A$3:$A$150,HatSpCkByRW!C$3:C$150,0)/$Q98/$P98/tblCleElumTreatments!B$25,0)</f>
        <v>#VALUE!</v>
      </c>
      <c r="U98" s="13" t="e">
        <f>ROUND(_xlfn.XLOOKUP('Yearling Chinook'!$A98,HatSpCkByRW!$A$3:$A$150,HatSpCkByRW!D$3:D$150,0)/$Q98/$P98/tblCleElumTreatments!C$25,0)</f>
        <v>#VALUE!</v>
      </c>
      <c r="V98" s="13" t="e">
        <f>ROUND(_xlfn.XLOOKUP('Yearling Chinook'!$A98,HatSpCkByRW!$A$3:$A$150,HatSpCkByRW!E$3:E$150,0)/$Q98/$P98/tblCleElumTreatments!D$25,0)</f>
        <v>#VALUE!</v>
      </c>
      <c r="W98" s="13" t="e">
        <f>ROUND(_xlfn.XLOOKUP('Yearling Chinook'!$A98,HatSpCkByRW!$A$3:$A$150,HatSpCkByRW!F$3:F$150,0)/$Q98/$P98/tblCleElumTreatments!E$25,0)</f>
        <v>#VALUE!</v>
      </c>
      <c r="X98" s="13" t="e">
        <f>ROUND(_xlfn.XLOOKUP('Yearling Chinook'!$A98,HatSpCkByRW!$A$3:$A$150,HatSpCkByRW!G$3:G$150,0)/$Q98/$P98/tblCleElumTreatments!F$25,0)</f>
        <v>#VALUE!</v>
      </c>
      <c r="Y98" s="13" t="e">
        <f>ROUND(_xlfn.XLOOKUP('Yearling Chinook'!$A98,HatSpCkByRW!$A$3:$A$150,HatSpCkByRW!H$3:H$150,0)/$Q98/$P98/tblCleElumTreatments!G$25,0)</f>
        <v>#VALUE!</v>
      </c>
      <c r="Z98" s="13" t="e">
        <f>ROUND(_xlfn.XLOOKUP('Yearling Chinook'!$A98,HatSpCkByRW!$A$3:$A$150,HatSpCkByRW!I$3:I$150,0)/$Q98/$P98/tblCleElumTreatments!H$25,0)</f>
        <v>#VALUE!</v>
      </c>
      <c r="AA98" s="13" t="e">
        <f>ROUND(_xlfn.XLOOKUP('Yearling Chinook'!$A98,HatSpCkByRW!$A$3:$A$150,HatSpCkByRW!J$3:J$150,0)/$Q98/$P98/tblCleElumTreatments!I$25,0)</f>
        <v>#VALUE!</v>
      </c>
      <c r="AB98" s="13"/>
      <c r="AC98" s="13"/>
      <c r="AD98" s="13"/>
      <c r="AE98" s="13"/>
      <c r="AF98" s="13"/>
      <c r="AG98" s="13"/>
      <c r="AH98" s="13"/>
      <c r="AI98" s="13"/>
      <c r="AK98" s="2" t="str">
        <f t="shared" si="17"/>
        <v/>
      </c>
      <c r="AL98" s="2" t="str">
        <f t="shared" si="18"/>
        <v/>
      </c>
      <c r="AM98" s="13" t="str">
        <f t="shared" si="19"/>
        <v/>
      </c>
    </row>
    <row r="99" spans="1:39" x14ac:dyDescent="0.45">
      <c r="A99" s="17" t="str">
        <f>IF(tblTally!B97="","",tblTally!B97)</f>
        <v/>
      </c>
      <c r="B99" s="13" t="str">
        <f>IF(tblTally!B97="","",tblTally!C97+tblTally!D97)</f>
        <v/>
      </c>
      <c r="C99" s="13" t="str">
        <f>IF(tblTally!C97="","",tblTally!C97)</f>
        <v/>
      </c>
      <c r="D99" s="18" t="str">
        <f t="shared" si="12"/>
        <v/>
      </c>
      <c r="E99" s="13" t="str">
        <f>IF(tblTally!J97=0,"",tblTally!J97)</f>
        <v/>
      </c>
      <c r="F99" s="13" t="str">
        <f>IF(E99="","",E99+tblTally!AS97+tblTally!BB97)</f>
        <v/>
      </c>
      <c r="G99" s="13" t="str">
        <f>IF(tblTally!T97+tblTally!U97=0,"",tblTally!T97+tblTally!U97)</f>
        <v/>
      </c>
      <c r="H99" s="13" t="str">
        <f>IF(tblTally!V97+tblTally!W97=0,"",tblTally!V97+tblTally!W97)</f>
        <v/>
      </c>
      <c r="I99" s="13" t="str">
        <f>IF(tblTally!X97+tblTally!Y97=0,"",tblTally!X97+tblTally!Y97)</f>
        <v/>
      </c>
      <c r="J99" s="13" t="str">
        <f>IF(tblTally!Z97+tblTally!AA97=0,"",tblTally!Z97+tblTally!AA97)</f>
        <v/>
      </c>
      <c r="K99" s="13" t="str">
        <f>IF(tblTally!AB97+tblTally!AC97=0,"",tblTally!AB97+tblTally!AC97)</f>
        <v/>
      </c>
      <c r="L99">
        <f>tblTally!K97</f>
        <v>0</v>
      </c>
      <c r="M99" s="18" t="str">
        <f>IF(tblTally!E97="","",tblTally!E97/100)</f>
        <v/>
      </c>
      <c r="N99" s="18" t="str">
        <f t="shared" si="13"/>
        <v/>
      </c>
      <c r="O99" s="18" t="e">
        <f>ModelParameters!Intercept+ModelParameters!CH1offset+((B99-ModelParameters!MeanFlow)/ModelParameters!SDFlow)*ModelParameters!FlowSlope+((D99-ModelParameters!MeanDiversion)/ModelParameters!SDDiversion)*ModelParameters!DiversionSlope</f>
        <v>#VALUE!</v>
      </c>
      <c r="P99" s="18" t="e">
        <f t="shared" si="14"/>
        <v>#VALUE!</v>
      </c>
      <c r="Q99" s="21" t="e">
        <f t="shared" si="15"/>
        <v>#VALUE!</v>
      </c>
      <c r="R99" s="13" t="str">
        <f t="shared" si="16"/>
        <v/>
      </c>
      <c r="S99" s="13" t="e">
        <f>ROUND(_xlfn.XLOOKUP('Yearling Chinook'!$A99,HatSpCkByRW!$A$3:$A$150,HatSpCkByRW!B$3:B$150,0)/$Q99/$P99/tblCleElumTreatments!A$25,0)</f>
        <v>#VALUE!</v>
      </c>
      <c r="T99" s="13" t="e">
        <f>ROUND(_xlfn.XLOOKUP('Yearling Chinook'!$A99,HatSpCkByRW!$A$3:$A$150,HatSpCkByRW!C$3:C$150,0)/$Q99/$P99/tblCleElumTreatments!B$25,0)</f>
        <v>#VALUE!</v>
      </c>
      <c r="U99" s="13" t="e">
        <f>ROUND(_xlfn.XLOOKUP('Yearling Chinook'!$A99,HatSpCkByRW!$A$3:$A$150,HatSpCkByRW!D$3:D$150,0)/$Q99/$P99/tblCleElumTreatments!C$25,0)</f>
        <v>#VALUE!</v>
      </c>
      <c r="V99" s="13" t="e">
        <f>ROUND(_xlfn.XLOOKUP('Yearling Chinook'!$A99,HatSpCkByRW!$A$3:$A$150,HatSpCkByRW!E$3:E$150,0)/$Q99/$P99/tblCleElumTreatments!D$25,0)</f>
        <v>#VALUE!</v>
      </c>
      <c r="W99" s="13" t="e">
        <f>ROUND(_xlfn.XLOOKUP('Yearling Chinook'!$A99,HatSpCkByRW!$A$3:$A$150,HatSpCkByRW!F$3:F$150,0)/$Q99/$P99/tblCleElumTreatments!E$25,0)</f>
        <v>#VALUE!</v>
      </c>
      <c r="X99" s="13" t="e">
        <f>ROUND(_xlfn.XLOOKUP('Yearling Chinook'!$A99,HatSpCkByRW!$A$3:$A$150,HatSpCkByRW!G$3:G$150,0)/$Q99/$P99/tblCleElumTreatments!F$25,0)</f>
        <v>#VALUE!</v>
      </c>
      <c r="Y99" s="13" t="e">
        <f>ROUND(_xlfn.XLOOKUP('Yearling Chinook'!$A99,HatSpCkByRW!$A$3:$A$150,HatSpCkByRW!H$3:H$150,0)/$Q99/$P99/tblCleElumTreatments!G$25,0)</f>
        <v>#VALUE!</v>
      </c>
      <c r="Z99" s="13" t="e">
        <f>ROUND(_xlfn.XLOOKUP('Yearling Chinook'!$A99,HatSpCkByRW!$A$3:$A$150,HatSpCkByRW!I$3:I$150,0)/$Q99/$P99/tblCleElumTreatments!H$25,0)</f>
        <v>#VALUE!</v>
      </c>
      <c r="AA99" s="13" t="e">
        <f>ROUND(_xlfn.XLOOKUP('Yearling Chinook'!$A99,HatSpCkByRW!$A$3:$A$150,HatSpCkByRW!J$3:J$150,0)/$Q99/$P99/tblCleElumTreatments!I$25,0)</f>
        <v>#VALUE!</v>
      </c>
      <c r="AB99" s="13"/>
      <c r="AC99" s="13"/>
      <c r="AD99" s="13"/>
      <c r="AE99" s="13"/>
      <c r="AF99" s="13"/>
      <c r="AG99" s="13"/>
      <c r="AH99" s="13"/>
      <c r="AI99" s="13"/>
      <c r="AK99" s="2" t="str">
        <f t="shared" si="17"/>
        <v/>
      </c>
      <c r="AL99" s="2" t="str">
        <f t="shared" si="18"/>
        <v/>
      </c>
      <c r="AM99" s="13" t="str">
        <f t="shared" si="19"/>
        <v/>
      </c>
    </row>
    <row r="100" spans="1:39" x14ac:dyDescent="0.45">
      <c r="A100" s="17" t="str">
        <f>IF(tblTally!B98="","",tblTally!B98)</f>
        <v/>
      </c>
      <c r="B100" s="13" t="str">
        <f>IF(tblTally!B98="","",tblTally!C98+tblTally!D98)</f>
        <v/>
      </c>
      <c r="C100" s="13" t="str">
        <f>IF(tblTally!C98="","",tblTally!C98)</f>
        <v/>
      </c>
      <c r="D100" s="18" t="str">
        <f t="shared" si="12"/>
        <v/>
      </c>
      <c r="E100" s="13" t="str">
        <f>IF(tblTally!J98=0,"",tblTally!J98)</f>
        <v/>
      </c>
      <c r="F100" s="13" t="str">
        <f>IF(E100="","",E100+tblTally!AS98+tblTally!BB98)</f>
        <v/>
      </c>
      <c r="G100" s="13" t="str">
        <f>IF(tblTally!T98+tblTally!U98=0,"",tblTally!T98+tblTally!U98)</f>
        <v/>
      </c>
      <c r="H100" s="13" t="str">
        <f>IF(tblTally!V98+tblTally!W98=0,"",tblTally!V98+tblTally!W98)</f>
        <v/>
      </c>
      <c r="I100" s="13" t="str">
        <f>IF(tblTally!X98+tblTally!Y98=0,"",tblTally!X98+tblTally!Y98)</f>
        <v/>
      </c>
      <c r="J100" s="13" t="str">
        <f>IF(tblTally!Z98+tblTally!AA98=0,"",tblTally!Z98+tblTally!AA98)</f>
        <v/>
      </c>
      <c r="K100" s="13" t="str">
        <f>IF(tblTally!AB98+tblTally!AC98=0,"",tblTally!AB98+tblTally!AC98)</f>
        <v/>
      </c>
      <c r="L100">
        <f>tblTally!K98</f>
        <v>0</v>
      </c>
      <c r="M100" s="18" t="str">
        <f>IF(tblTally!E98="","",tblTally!E98/100)</f>
        <v/>
      </c>
      <c r="N100" s="18" t="str">
        <f t="shared" si="13"/>
        <v/>
      </c>
      <c r="O100" s="18" t="e">
        <f>ModelParameters!Intercept+ModelParameters!CH1offset+((B100-ModelParameters!MeanFlow)/ModelParameters!SDFlow)*ModelParameters!FlowSlope+((D100-ModelParameters!MeanDiversion)/ModelParameters!SDDiversion)*ModelParameters!DiversionSlope</f>
        <v>#VALUE!</v>
      </c>
      <c r="P100" s="18" t="e">
        <f t="shared" si="14"/>
        <v>#VALUE!</v>
      </c>
      <c r="Q100" s="21" t="e">
        <f t="shared" si="15"/>
        <v>#VALUE!</v>
      </c>
      <c r="R100" s="13" t="str">
        <f t="shared" si="16"/>
        <v/>
      </c>
      <c r="S100" s="13" t="e">
        <f>ROUND(_xlfn.XLOOKUP('Yearling Chinook'!$A100,HatSpCkByRW!$A$3:$A$150,HatSpCkByRW!B$3:B$150,0)/$Q100/$P100/tblCleElumTreatments!A$25,0)</f>
        <v>#VALUE!</v>
      </c>
      <c r="T100" s="13" t="e">
        <f>ROUND(_xlfn.XLOOKUP('Yearling Chinook'!$A100,HatSpCkByRW!$A$3:$A$150,HatSpCkByRW!C$3:C$150,0)/$Q100/$P100/tblCleElumTreatments!B$25,0)</f>
        <v>#VALUE!</v>
      </c>
      <c r="U100" s="13" t="e">
        <f>ROUND(_xlfn.XLOOKUP('Yearling Chinook'!$A100,HatSpCkByRW!$A$3:$A$150,HatSpCkByRW!D$3:D$150,0)/$Q100/$P100/tblCleElumTreatments!C$25,0)</f>
        <v>#VALUE!</v>
      </c>
      <c r="V100" s="13" t="e">
        <f>ROUND(_xlfn.XLOOKUP('Yearling Chinook'!$A100,HatSpCkByRW!$A$3:$A$150,HatSpCkByRW!E$3:E$150,0)/$Q100/$P100/tblCleElumTreatments!D$25,0)</f>
        <v>#VALUE!</v>
      </c>
      <c r="W100" s="13" t="e">
        <f>ROUND(_xlfn.XLOOKUP('Yearling Chinook'!$A100,HatSpCkByRW!$A$3:$A$150,HatSpCkByRW!F$3:F$150,0)/$Q100/$P100/tblCleElumTreatments!E$25,0)</f>
        <v>#VALUE!</v>
      </c>
      <c r="X100" s="13" t="e">
        <f>ROUND(_xlfn.XLOOKUP('Yearling Chinook'!$A100,HatSpCkByRW!$A$3:$A$150,HatSpCkByRW!G$3:G$150,0)/$Q100/$P100/tblCleElumTreatments!F$25,0)</f>
        <v>#VALUE!</v>
      </c>
      <c r="Y100" s="13" t="e">
        <f>ROUND(_xlfn.XLOOKUP('Yearling Chinook'!$A100,HatSpCkByRW!$A$3:$A$150,HatSpCkByRW!H$3:H$150,0)/$Q100/$P100/tblCleElumTreatments!G$25,0)</f>
        <v>#VALUE!</v>
      </c>
      <c r="Z100" s="13" t="e">
        <f>ROUND(_xlfn.XLOOKUP('Yearling Chinook'!$A100,HatSpCkByRW!$A$3:$A$150,HatSpCkByRW!I$3:I$150,0)/$Q100/$P100/tblCleElumTreatments!H$25,0)</f>
        <v>#VALUE!</v>
      </c>
      <c r="AA100" s="13" t="e">
        <f>ROUND(_xlfn.XLOOKUP('Yearling Chinook'!$A100,HatSpCkByRW!$A$3:$A$150,HatSpCkByRW!J$3:J$150,0)/$Q100/$P100/tblCleElumTreatments!I$25,0)</f>
        <v>#VALUE!</v>
      </c>
      <c r="AB100" s="13"/>
      <c r="AC100" s="13"/>
      <c r="AD100" s="13"/>
      <c r="AE100" s="13"/>
      <c r="AF100" s="13"/>
      <c r="AG100" s="13"/>
      <c r="AH100" s="13"/>
      <c r="AI100" s="13"/>
      <c r="AK100" s="2" t="str">
        <f t="shared" si="17"/>
        <v/>
      </c>
      <c r="AL100" s="2" t="str">
        <f t="shared" si="18"/>
        <v/>
      </c>
      <c r="AM100" s="13" t="str">
        <f t="shared" si="19"/>
        <v/>
      </c>
    </row>
    <row r="101" spans="1:39" x14ac:dyDescent="0.45">
      <c r="A101" s="17" t="str">
        <f>IF(tblTally!B99="","",tblTally!B99)</f>
        <v/>
      </c>
      <c r="B101" s="13" t="str">
        <f>IF(tblTally!B99="","",tblTally!C99+tblTally!D99)</f>
        <v/>
      </c>
      <c r="C101" s="13" t="str">
        <f>IF(tblTally!C99="","",tblTally!C99)</f>
        <v/>
      </c>
      <c r="D101" s="18" t="str">
        <f t="shared" si="12"/>
        <v/>
      </c>
      <c r="E101" s="13" t="str">
        <f>IF(tblTally!J99=0,"",tblTally!J99)</f>
        <v/>
      </c>
      <c r="F101" s="13" t="str">
        <f>IF(E101="","",E101+tblTally!AS99+tblTally!BB99)</f>
        <v/>
      </c>
      <c r="G101" s="13" t="str">
        <f>IF(tblTally!T99+tblTally!U99=0,"",tblTally!T99+tblTally!U99)</f>
        <v/>
      </c>
      <c r="H101" s="13" t="str">
        <f>IF(tblTally!V99+tblTally!W99=0,"",tblTally!V99+tblTally!W99)</f>
        <v/>
      </c>
      <c r="I101" s="13" t="str">
        <f>IF(tblTally!X99+tblTally!Y99=0,"",tblTally!X99+tblTally!Y99)</f>
        <v/>
      </c>
      <c r="J101" s="13" t="str">
        <f>IF(tblTally!Z99+tblTally!AA99=0,"",tblTally!Z99+tblTally!AA99)</f>
        <v/>
      </c>
      <c r="K101" s="13" t="str">
        <f>IF(tblTally!AB99+tblTally!AC99=0,"",tblTally!AB99+tblTally!AC99)</f>
        <v/>
      </c>
      <c r="L101">
        <f>tblTally!K99</f>
        <v>0</v>
      </c>
      <c r="M101" s="18" t="str">
        <f>IF(tblTally!E99="","",tblTally!E99/100)</f>
        <v/>
      </c>
      <c r="N101" s="18" t="str">
        <f t="shared" si="13"/>
        <v/>
      </c>
      <c r="O101" s="18" t="e">
        <f>ModelParameters!Intercept+ModelParameters!CH1offset+((B101-ModelParameters!MeanFlow)/ModelParameters!SDFlow)*ModelParameters!FlowSlope+((D101-ModelParameters!MeanDiversion)/ModelParameters!SDDiversion)*ModelParameters!DiversionSlope</f>
        <v>#VALUE!</v>
      </c>
      <c r="P101" s="18" t="e">
        <f t="shared" si="14"/>
        <v>#VALUE!</v>
      </c>
      <c r="Q101" s="21" t="e">
        <f t="shared" si="15"/>
        <v>#VALUE!</v>
      </c>
      <c r="R101" s="13" t="str">
        <f t="shared" si="16"/>
        <v/>
      </c>
      <c r="S101" s="13" t="e">
        <f>ROUND(_xlfn.XLOOKUP('Yearling Chinook'!$A101,HatSpCkByRW!$A$3:$A$150,HatSpCkByRW!B$3:B$150,0)/$Q101/$P101/tblCleElumTreatments!A$25,0)</f>
        <v>#VALUE!</v>
      </c>
      <c r="T101" s="13" t="e">
        <f>ROUND(_xlfn.XLOOKUP('Yearling Chinook'!$A101,HatSpCkByRW!$A$3:$A$150,HatSpCkByRW!C$3:C$150,0)/$Q101/$P101/tblCleElumTreatments!B$25,0)</f>
        <v>#VALUE!</v>
      </c>
      <c r="U101" s="13" t="e">
        <f>ROUND(_xlfn.XLOOKUP('Yearling Chinook'!$A101,HatSpCkByRW!$A$3:$A$150,HatSpCkByRW!D$3:D$150,0)/$Q101/$P101/tblCleElumTreatments!C$25,0)</f>
        <v>#VALUE!</v>
      </c>
      <c r="V101" s="13" t="e">
        <f>ROUND(_xlfn.XLOOKUP('Yearling Chinook'!$A101,HatSpCkByRW!$A$3:$A$150,HatSpCkByRW!E$3:E$150,0)/$Q101/$P101/tblCleElumTreatments!D$25,0)</f>
        <v>#VALUE!</v>
      </c>
      <c r="W101" s="13" t="e">
        <f>ROUND(_xlfn.XLOOKUP('Yearling Chinook'!$A101,HatSpCkByRW!$A$3:$A$150,HatSpCkByRW!F$3:F$150,0)/$Q101/$P101/tblCleElumTreatments!E$25,0)</f>
        <v>#VALUE!</v>
      </c>
      <c r="X101" s="13" t="e">
        <f>ROUND(_xlfn.XLOOKUP('Yearling Chinook'!$A101,HatSpCkByRW!$A$3:$A$150,HatSpCkByRW!G$3:G$150,0)/$Q101/$P101/tblCleElumTreatments!F$25,0)</f>
        <v>#VALUE!</v>
      </c>
      <c r="Y101" s="13" t="e">
        <f>ROUND(_xlfn.XLOOKUP('Yearling Chinook'!$A101,HatSpCkByRW!$A$3:$A$150,HatSpCkByRW!H$3:H$150,0)/$Q101/$P101/tblCleElumTreatments!G$25,0)</f>
        <v>#VALUE!</v>
      </c>
      <c r="Z101" s="13" t="e">
        <f>ROUND(_xlfn.XLOOKUP('Yearling Chinook'!$A101,HatSpCkByRW!$A$3:$A$150,HatSpCkByRW!I$3:I$150,0)/$Q101/$P101/tblCleElumTreatments!H$25,0)</f>
        <v>#VALUE!</v>
      </c>
      <c r="AA101" s="13" t="e">
        <f>ROUND(_xlfn.XLOOKUP('Yearling Chinook'!$A101,HatSpCkByRW!$A$3:$A$150,HatSpCkByRW!J$3:J$150,0)/$Q101/$P101/tblCleElumTreatments!I$25,0)</f>
        <v>#VALUE!</v>
      </c>
      <c r="AB101" s="13"/>
      <c r="AC101" s="13"/>
      <c r="AD101" s="13"/>
      <c r="AE101" s="13"/>
      <c r="AF101" s="13"/>
      <c r="AG101" s="13"/>
      <c r="AH101" s="13"/>
      <c r="AI101" s="13"/>
      <c r="AK101" s="2" t="str">
        <f t="shared" si="17"/>
        <v/>
      </c>
      <c r="AL101" s="2" t="str">
        <f t="shared" si="18"/>
        <v/>
      </c>
      <c r="AM101" s="13" t="str">
        <f t="shared" si="19"/>
        <v/>
      </c>
    </row>
    <row r="102" spans="1:39" x14ac:dyDescent="0.45">
      <c r="A102" s="17" t="str">
        <f>IF(tblTally!B100="","",tblTally!B100)</f>
        <v/>
      </c>
      <c r="B102" s="13" t="str">
        <f>IF(tblTally!B100="","",tblTally!C100+tblTally!D100)</f>
        <v/>
      </c>
      <c r="C102" s="13" t="str">
        <f>IF(tblTally!C100="","",tblTally!C100)</f>
        <v/>
      </c>
      <c r="D102" s="18" t="str">
        <f t="shared" si="12"/>
        <v/>
      </c>
      <c r="E102" s="13" t="str">
        <f>IF(tblTally!J100=0,"",tblTally!J100)</f>
        <v/>
      </c>
      <c r="F102" s="13" t="str">
        <f>IF(E102="","",E102+tblTally!AS100+tblTally!BB100)</f>
        <v/>
      </c>
      <c r="G102" s="13" t="str">
        <f>IF(tblTally!T100+tblTally!U100=0,"",tblTally!T100+tblTally!U100)</f>
        <v/>
      </c>
      <c r="H102" s="13" t="str">
        <f>IF(tblTally!V100+tblTally!W100=0,"",tblTally!V100+tblTally!W100)</f>
        <v/>
      </c>
      <c r="I102" s="13" t="str">
        <f>IF(tblTally!X100+tblTally!Y100=0,"",tblTally!X100+tblTally!Y100)</f>
        <v/>
      </c>
      <c r="J102" s="13" t="str">
        <f>IF(tblTally!Z100+tblTally!AA100=0,"",tblTally!Z100+tblTally!AA100)</f>
        <v/>
      </c>
      <c r="K102" s="13" t="str">
        <f>IF(tblTally!AB100+tblTally!AC100=0,"",tblTally!AB100+tblTally!AC100)</f>
        <v/>
      </c>
      <c r="L102">
        <f>tblTally!K100</f>
        <v>0</v>
      </c>
      <c r="M102" s="18" t="str">
        <f>IF(tblTally!E100="","",tblTally!E100/100)</f>
        <v/>
      </c>
      <c r="N102" s="18" t="str">
        <f t="shared" si="13"/>
        <v/>
      </c>
      <c r="O102" s="18" t="e">
        <f>ModelParameters!Intercept+ModelParameters!CH1offset+((B102-ModelParameters!MeanFlow)/ModelParameters!SDFlow)*ModelParameters!FlowSlope+((D102-ModelParameters!MeanDiversion)/ModelParameters!SDDiversion)*ModelParameters!DiversionSlope</f>
        <v>#VALUE!</v>
      </c>
      <c r="P102" s="18" t="e">
        <f t="shared" si="14"/>
        <v>#VALUE!</v>
      </c>
      <c r="Q102" s="21" t="e">
        <f t="shared" si="15"/>
        <v>#VALUE!</v>
      </c>
      <c r="R102" s="13" t="str">
        <f t="shared" si="16"/>
        <v/>
      </c>
      <c r="S102" s="13" t="e">
        <f>ROUND(_xlfn.XLOOKUP('Yearling Chinook'!$A102,HatSpCkByRW!$A$3:$A$150,HatSpCkByRW!B$3:B$150,0)/$Q102/$P102/tblCleElumTreatments!A$25,0)</f>
        <v>#VALUE!</v>
      </c>
      <c r="T102" s="13" t="e">
        <f>ROUND(_xlfn.XLOOKUP('Yearling Chinook'!$A102,HatSpCkByRW!$A$3:$A$150,HatSpCkByRW!C$3:C$150,0)/$Q102/$P102/tblCleElumTreatments!B$25,0)</f>
        <v>#VALUE!</v>
      </c>
      <c r="U102" s="13" t="e">
        <f>ROUND(_xlfn.XLOOKUP('Yearling Chinook'!$A102,HatSpCkByRW!$A$3:$A$150,HatSpCkByRW!D$3:D$150,0)/$Q102/$P102/tblCleElumTreatments!C$25,0)</f>
        <v>#VALUE!</v>
      </c>
      <c r="V102" s="13" t="e">
        <f>ROUND(_xlfn.XLOOKUP('Yearling Chinook'!$A102,HatSpCkByRW!$A$3:$A$150,HatSpCkByRW!E$3:E$150,0)/$Q102/$P102/tblCleElumTreatments!D$25,0)</f>
        <v>#VALUE!</v>
      </c>
      <c r="W102" s="13" t="e">
        <f>ROUND(_xlfn.XLOOKUP('Yearling Chinook'!$A102,HatSpCkByRW!$A$3:$A$150,HatSpCkByRW!F$3:F$150,0)/$Q102/$P102/tblCleElumTreatments!E$25,0)</f>
        <v>#VALUE!</v>
      </c>
      <c r="X102" s="13" t="e">
        <f>ROUND(_xlfn.XLOOKUP('Yearling Chinook'!$A102,HatSpCkByRW!$A$3:$A$150,HatSpCkByRW!G$3:G$150,0)/$Q102/$P102/tblCleElumTreatments!F$25,0)</f>
        <v>#VALUE!</v>
      </c>
      <c r="Y102" s="13" t="e">
        <f>ROUND(_xlfn.XLOOKUP('Yearling Chinook'!$A102,HatSpCkByRW!$A$3:$A$150,HatSpCkByRW!H$3:H$150,0)/$Q102/$P102/tblCleElumTreatments!G$25,0)</f>
        <v>#VALUE!</v>
      </c>
      <c r="Z102" s="13" t="e">
        <f>ROUND(_xlfn.XLOOKUP('Yearling Chinook'!$A102,HatSpCkByRW!$A$3:$A$150,HatSpCkByRW!I$3:I$150,0)/$Q102/$P102/tblCleElumTreatments!H$25,0)</f>
        <v>#VALUE!</v>
      </c>
      <c r="AA102" s="13" t="e">
        <f>ROUND(_xlfn.XLOOKUP('Yearling Chinook'!$A102,HatSpCkByRW!$A$3:$A$150,HatSpCkByRW!J$3:J$150,0)/$Q102/$P102/tblCleElumTreatments!I$25,0)</f>
        <v>#VALUE!</v>
      </c>
      <c r="AB102" s="13"/>
      <c r="AC102" s="13"/>
      <c r="AD102" s="13"/>
      <c r="AE102" s="13"/>
      <c r="AF102" s="13"/>
      <c r="AG102" s="13"/>
      <c r="AH102" s="13"/>
      <c r="AI102" s="13"/>
      <c r="AK102" s="2" t="str">
        <f t="shared" si="17"/>
        <v/>
      </c>
      <c r="AL102" s="2" t="str">
        <f t="shared" si="18"/>
        <v/>
      </c>
      <c r="AM102" s="13" t="str">
        <f t="shared" si="19"/>
        <v/>
      </c>
    </row>
    <row r="103" spans="1:39" x14ac:dyDescent="0.45">
      <c r="A103" s="17" t="str">
        <f>IF(tblTally!B101="","",tblTally!B101)</f>
        <v/>
      </c>
      <c r="B103" s="13" t="str">
        <f>IF(tblTally!B101="","",tblTally!C101+tblTally!D101)</f>
        <v/>
      </c>
      <c r="C103" s="13" t="str">
        <f>IF(tblTally!C101="","",tblTally!C101)</f>
        <v/>
      </c>
      <c r="D103" s="18" t="str">
        <f t="shared" si="12"/>
        <v/>
      </c>
      <c r="E103" s="13" t="str">
        <f>IF(tblTally!J101=0,"",tblTally!J101)</f>
        <v/>
      </c>
      <c r="F103" s="13" t="str">
        <f>IF(E103="","",E103+tblTally!AS101+tblTally!BB101)</f>
        <v/>
      </c>
      <c r="G103" s="13" t="str">
        <f>IF(tblTally!T101+tblTally!U101=0,"",tblTally!T101+tblTally!U101)</f>
        <v/>
      </c>
      <c r="H103" s="13" t="str">
        <f>IF(tblTally!V101+tblTally!W101=0,"",tblTally!V101+tblTally!W101)</f>
        <v/>
      </c>
      <c r="I103" s="13" t="str">
        <f>IF(tblTally!X101+tblTally!Y101=0,"",tblTally!X101+tblTally!Y101)</f>
        <v/>
      </c>
      <c r="J103" s="13" t="str">
        <f>IF(tblTally!Z101+tblTally!AA101=0,"",tblTally!Z101+tblTally!AA101)</f>
        <v/>
      </c>
      <c r="K103" s="13" t="str">
        <f>IF(tblTally!AB101+tblTally!AC101=0,"",tblTally!AB101+tblTally!AC101)</f>
        <v/>
      </c>
      <c r="L103">
        <f>tblTally!K101</f>
        <v>0</v>
      </c>
      <c r="M103" s="18" t="str">
        <f>IF(tblTally!E101="","",tblTally!E101/100)</f>
        <v/>
      </c>
      <c r="N103" s="18" t="str">
        <f t="shared" si="13"/>
        <v/>
      </c>
      <c r="O103" s="18" t="e">
        <f>ModelParameters!Intercept+ModelParameters!CH1offset+((B103-ModelParameters!MeanFlow)/ModelParameters!SDFlow)*ModelParameters!FlowSlope+((D103-ModelParameters!MeanDiversion)/ModelParameters!SDDiversion)*ModelParameters!DiversionSlope</f>
        <v>#VALUE!</v>
      </c>
      <c r="P103" s="18" t="e">
        <f t="shared" si="14"/>
        <v>#VALUE!</v>
      </c>
      <c r="Q103" s="21" t="e">
        <f t="shared" si="15"/>
        <v>#VALUE!</v>
      </c>
      <c r="R103" s="13" t="str">
        <f t="shared" si="16"/>
        <v/>
      </c>
      <c r="S103" s="13" t="e">
        <f>ROUND(_xlfn.XLOOKUP('Yearling Chinook'!$A103,HatSpCkByRW!$A$3:$A$150,HatSpCkByRW!B$3:B$150,0)/$Q103/$P103/tblCleElumTreatments!A$25,0)</f>
        <v>#VALUE!</v>
      </c>
      <c r="T103" s="13" t="e">
        <f>ROUND(_xlfn.XLOOKUP('Yearling Chinook'!$A103,HatSpCkByRW!$A$3:$A$150,HatSpCkByRW!C$3:C$150,0)/$Q103/$P103/tblCleElumTreatments!B$25,0)</f>
        <v>#VALUE!</v>
      </c>
      <c r="U103" s="13" t="e">
        <f>ROUND(_xlfn.XLOOKUP('Yearling Chinook'!$A103,HatSpCkByRW!$A$3:$A$150,HatSpCkByRW!D$3:D$150,0)/$Q103/$P103/tblCleElumTreatments!C$25,0)</f>
        <v>#VALUE!</v>
      </c>
      <c r="V103" s="13" t="e">
        <f>ROUND(_xlfn.XLOOKUP('Yearling Chinook'!$A103,HatSpCkByRW!$A$3:$A$150,HatSpCkByRW!E$3:E$150,0)/$Q103/$P103/tblCleElumTreatments!D$25,0)</f>
        <v>#VALUE!</v>
      </c>
      <c r="W103" s="13" t="e">
        <f>ROUND(_xlfn.XLOOKUP('Yearling Chinook'!$A103,HatSpCkByRW!$A$3:$A$150,HatSpCkByRW!F$3:F$150,0)/$Q103/$P103/tblCleElumTreatments!E$25,0)</f>
        <v>#VALUE!</v>
      </c>
      <c r="X103" s="13" t="e">
        <f>ROUND(_xlfn.XLOOKUP('Yearling Chinook'!$A103,HatSpCkByRW!$A$3:$A$150,HatSpCkByRW!G$3:G$150,0)/$Q103/$P103/tblCleElumTreatments!F$25,0)</f>
        <v>#VALUE!</v>
      </c>
      <c r="Y103" s="13" t="e">
        <f>ROUND(_xlfn.XLOOKUP('Yearling Chinook'!$A103,HatSpCkByRW!$A$3:$A$150,HatSpCkByRW!H$3:H$150,0)/$Q103/$P103/tblCleElumTreatments!G$25,0)</f>
        <v>#VALUE!</v>
      </c>
      <c r="Z103" s="13" t="e">
        <f>ROUND(_xlfn.XLOOKUP('Yearling Chinook'!$A103,HatSpCkByRW!$A$3:$A$150,HatSpCkByRW!I$3:I$150,0)/$Q103/$P103/tblCleElumTreatments!H$25,0)</f>
        <v>#VALUE!</v>
      </c>
      <c r="AA103" s="13" t="e">
        <f>ROUND(_xlfn.XLOOKUP('Yearling Chinook'!$A103,HatSpCkByRW!$A$3:$A$150,HatSpCkByRW!J$3:J$150,0)/$Q103/$P103/tblCleElumTreatments!I$25,0)</f>
        <v>#VALUE!</v>
      </c>
      <c r="AB103" s="13"/>
      <c r="AC103" s="13"/>
      <c r="AD103" s="13"/>
      <c r="AE103" s="13"/>
      <c r="AF103" s="13"/>
      <c r="AG103" s="13"/>
      <c r="AH103" s="13"/>
      <c r="AI103" s="13"/>
      <c r="AK103" s="2" t="str">
        <f t="shared" si="17"/>
        <v/>
      </c>
      <c r="AL103" s="2" t="str">
        <f t="shared" si="18"/>
        <v/>
      </c>
      <c r="AM103" s="13" t="str">
        <f t="shared" si="19"/>
        <v/>
      </c>
    </row>
    <row r="104" spans="1:39" x14ac:dyDescent="0.45">
      <c r="A104" s="17" t="str">
        <f>IF(tblTally!B102="","",tblTally!B102)</f>
        <v/>
      </c>
      <c r="B104" s="13" t="str">
        <f>IF(tblTally!B102="","",tblTally!C102+tblTally!D102)</f>
        <v/>
      </c>
      <c r="C104" s="13" t="str">
        <f>IF(tblTally!C102="","",tblTally!C102)</f>
        <v/>
      </c>
      <c r="D104" s="18" t="str">
        <f t="shared" si="12"/>
        <v/>
      </c>
      <c r="E104" s="13" t="str">
        <f>IF(tblTally!J102=0,"",tblTally!J102)</f>
        <v/>
      </c>
      <c r="F104" s="13" t="str">
        <f>IF(E104="","",E104+tblTally!AS102+tblTally!BB102)</f>
        <v/>
      </c>
      <c r="G104" s="13" t="str">
        <f>IF(tblTally!T102+tblTally!U102=0,"",tblTally!T102+tblTally!U102)</f>
        <v/>
      </c>
      <c r="H104" s="13" t="str">
        <f>IF(tblTally!V102+tblTally!W102=0,"",tblTally!V102+tblTally!W102)</f>
        <v/>
      </c>
      <c r="I104" s="13" t="str">
        <f>IF(tblTally!X102+tblTally!Y102=0,"",tblTally!X102+tblTally!Y102)</f>
        <v/>
      </c>
      <c r="J104" s="13" t="str">
        <f>IF(tblTally!Z102+tblTally!AA102=0,"",tblTally!Z102+tblTally!AA102)</f>
        <v/>
      </c>
      <c r="K104" s="13" t="str">
        <f>IF(tblTally!AB102+tblTally!AC102=0,"",tblTally!AB102+tblTally!AC102)</f>
        <v/>
      </c>
      <c r="L104">
        <f>tblTally!K102</f>
        <v>0</v>
      </c>
      <c r="M104" s="18" t="str">
        <f>IF(tblTally!E102="","",tblTally!E102/100)</f>
        <v/>
      </c>
      <c r="N104" s="18" t="str">
        <f t="shared" si="13"/>
        <v/>
      </c>
      <c r="O104" s="18" t="e">
        <f>ModelParameters!Intercept+ModelParameters!CH1offset+((B104-ModelParameters!MeanFlow)/ModelParameters!SDFlow)*ModelParameters!FlowSlope+((D104-ModelParameters!MeanDiversion)/ModelParameters!SDDiversion)*ModelParameters!DiversionSlope</f>
        <v>#VALUE!</v>
      </c>
      <c r="P104" s="18" t="e">
        <f t="shared" si="14"/>
        <v>#VALUE!</v>
      </c>
      <c r="Q104" s="21" t="e">
        <f t="shared" si="15"/>
        <v>#VALUE!</v>
      </c>
      <c r="R104" s="13" t="str">
        <f t="shared" si="16"/>
        <v/>
      </c>
      <c r="S104" s="13" t="e">
        <f>ROUND(_xlfn.XLOOKUP('Yearling Chinook'!$A104,HatSpCkByRW!$A$3:$A$150,HatSpCkByRW!B$3:B$150,0)/$Q104/$P104/tblCleElumTreatments!A$25,0)</f>
        <v>#VALUE!</v>
      </c>
      <c r="T104" s="13" t="e">
        <f>ROUND(_xlfn.XLOOKUP('Yearling Chinook'!$A104,HatSpCkByRW!$A$3:$A$150,HatSpCkByRW!C$3:C$150,0)/$Q104/$P104/tblCleElumTreatments!B$25,0)</f>
        <v>#VALUE!</v>
      </c>
      <c r="U104" s="13" t="e">
        <f>ROUND(_xlfn.XLOOKUP('Yearling Chinook'!$A104,HatSpCkByRW!$A$3:$A$150,HatSpCkByRW!D$3:D$150,0)/$Q104/$P104/tblCleElumTreatments!C$25,0)</f>
        <v>#VALUE!</v>
      </c>
      <c r="V104" s="13" t="e">
        <f>ROUND(_xlfn.XLOOKUP('Yearling Chinook'!$A104,HatSpCkByRW!$A$3:$A$150,HatSpCkByRW!E$3:E$150,0)/$Q104/$P104/tblCleElumTreatments!D$25,0)</f>
        <v>#VALUE!</v>
      </c>
      <c r="W104" s="13" t="e">
        <f>ROUND(_xlfn.XLOOKUP('Yearling Chinook'!$A104,HatSpCkByRW!$A$3:$A$150,HatSpCkByRW!F$3:F$150,0)/$Q104/$P104/tblCleElumTreatments!E$25,0)</f>
        <v>#VALUE!</v>
      </c>
      <c r="X104" s="13" t="e">
        <f>ROUND(_xlfn.XLOOKUP('Yearling Chinook'!$A104,HatSpCkByRW!$A$3:$A$150,HatSpCkByRW!G$3:G$150,0)/$Q104/$P104/tblCleElumTreatments!F$25,0)</f>
        <v>#VALUE!</v>
      </c>
      <c r="Y104" s="13" t="e">
        <f>ROUND(_xlfn.XLOOKUP('Yearling Chinook'!$A104,HatSpCkByRW!$A$3:$A$150,HatSpCkByRW!H$3:H$150,0)/$Q104/$P104/tblCleElumTreatments!G$25,0)</f>
        <v>#VALUE!</v>
      </c>
      <c r="Z104" s="13" t="e">
        <f>ROUND(_xlfn.XLOOKUP('Yearling Chinook'!$A104,HatSpCkByRW!$A$3:$A$150,HatSpCkByRW!I$3:I$150,0)/$Q104/$P104/tblCleElumTreatments!H$25,0)</f>
        <v>#VALUE!</v>
      </c>
      <c r="AA104" s="13" t="e">
        <f>ROUND(_xlfn.XLOOKUP('Yearling Chinook'!$A104,HatSpCkByRW!$A$3:$A$150,HatSpCkByRW!J$3:J$150,0)/$Q104/$P104/tblCleElumTreatments!I$25,0)</f>
        <v>#VALUE!</v>
      </c>
      <c r="AB104" s="13"/>
      <c r="AC104" s="13"/>
      <c r="AD104" s="13"/>
      <c r="AE104" s="13"/>
      <c r="AF104" s="13"/>
      <c r="AG104" s="13"/>
      <c r="AH104" s="13"/>
      <c r="AI104" s="13"/>
      <c r="AK104" s="2" t="str">
        <f t="shared" si="17"/>
        <v/>
      </c>
      <c r="AL104" s="2" t="str">
        <f t="shared" si="18"/>
        <v/>
      </c>
      <c r="AM104" s="13" t="str">
        <f t="shared" si="19"/>
        <v/>
      </c>
    </row>
    <row r="105" spans="1:39" x14ac:dyDescent="0.45">
      <c r="A105" s="17" t="str">
        <f>IF(tblTally!B103="","",tblTally!B103)</f>
        <v/>
      </c>
      <c r="B105" s="13" t="str">
        <f>IF(tblTally!B103="","",tblTally!C103+tblTally!D103)</f>
        <v/>
      </c>
      <c r="C105" s="13" t="str">
        <f>IF(tblTally!C103="","",tblTally!C103)</f>
        <v/>
      </c>
      <c r="D105" s="18" t="str">
        <f t="shared" si="12"/>
        <v/>
      </c>
      <c r="E105" s="13" t="str">
        <f>IF(tblTally!J103=0,"",tblTally!J103)</f>
        <v/>
      </c>
      <c r="F105" s="13" t="str">
        <f>IF(E105="","",E105+tblTally!AS103+tblTally!BB103)</f>
        <v/>
      </c>
      <c r="G105" s="13" t="str">
        <f>IF(tblTally!T103+tblTally!U103=0,"",tblTally!T103+tblTally!U103)</f>
        <v/>
      </c>
      <c r="H105" s="13" t="str">
        <f>IF(tblTally!V103+tblTally!W103=0,"",tblTally!V103+tblTally!W103)</f>
        <v/>
      </c>
      <c r="I105" s="13" t="str">
        <f>IF(tblTally!X103+tblTally!Y103=0,"",tblTally!X103+tblTally!Y103)</f>
        <v/>
      </c>
      <c r="J105" s="13" t="str">
        <f>IF(tblTally!Z103+tblTally!AA103=0,"",tblTally!Z103+tblTally!AA103)</f>
        <v/>
      </c>
      <c r="K105" s="13" t="str">
        <f>IF(tblTally!AB103+tblTally!AC103=0,"",tblTally!AB103+tblTally!AC103)</f>
        <v/>
      </c>
      <c r="L105">
        <f>tblTally!K103</f>
        <v>0</v>
      </c>
      <c r="M105" s="18" t="str">
        <f>IF(tblTally!E103="","",tblTally!E103/100)</f>
        <v/>
      </c>
      <c r="N105" s="18" t="str">
        <f t="shared" si="13"/>
        <v/>
      </c>
      <c r="O105" s="18" t="e">
        <f>ModelParameters!Intercept+ModelParameters!CH1offset+((B105-ModelParameters!MeanFlow)/ModelParameters!SDFlow)*ModelParameters!FlowSlope+((D105-ModelParameters!MeanDiversion)/ModelParameters!SDDiversion)*ModelParameters!DiversionSlope</f>
        <v>#VALUE!</v>
      </c>
      <c r="P105" s="18" t="e">
        <f t="shared" si="14"/>
        <v>#VALUE!</v>
      </c>
      <c r="Q105" s="21" t="e">
        <f t="shared" si="15"/>
        <v>#VALUE!</v>
      </c>
      <c r="R105" s="13" t="str">
        <f t="shared" si="16"/>
        <v/>
      </c>
      <c r="S105" s="13" t="e">
        <f>ROUND(_xlfn.XLOOKUP('Yearling Chinook'!$A105,HatSpCkByRW!$A$3:$A$150,HatSpCkByRW!B$3:B$150,0)/$Q105/$P105/tblCleElumTreatments!A$25,0)</f>
        <v>#VALUE!</v>
      </c>
      <c r="T105" s="13" t="e">
        <f>ROUND(_xlfn.XLOOKUP('Yearling Chinook'!$A105,HatSpCkByRW!$A$3:$A$150,HatSpCkByRW!C$3:C$150,0)/$Q105/$P105/tblCleElumTreatments!B$25,0)</f>
        <v>#VALUE!</v>
      </c>
      <c r="U105" s="13" t="e">
        <f>ROUND(_xlfn.XLOOKUP('Yearling Chinook'!$A105,HatSpCkByRW!$A$3:$A$150,HatSpCkByRW!D$3:D$150,0)/$Q105/$P105/tblCleElumTreatments!C$25,0)</f>
        <v>#VALUE!</v>
      </c>
      <c r="V105" s="13" t="e">
        <f>ROUND(_xlfn.XLOOKUP('Yearling Chinook'!$A105,HatSpCkByRW!$A$3:$A$150,HatSpCkByRW!E$3:E$150,0)/$Q105/$P105/tblCleElumTreatments!D$25,0)</f>
        <v>#VALUE!</v>
      </c>
      <c r="W105" s="13" t="e">
        <f>ROUND(_xlfn.XLOOKUP('Yearling Chinook'!$A105,HatSpCkByRW!$A$3:$A$150,HatSpCkByRW!F$3:F$150,0)/$Q105/$P105/tblCleElumTreatments!E$25,0)</f>
        <v>#VALUE!</v>
      </c>
      <c r="X105" s="13" t="e">
        <f>ROUND(_xlfn.XLOOKUP('Yearling Chinook'!$A105,HatSpCkByRW!$A$3:$A$150,HatSpCkByRW!G$3:G$150,0)/$Q105/$P105/tblCleElumTreatments!F$25,0)</f>
        <v>#VALUE!</v>
      </c>
      <c r="Y105" s="13" t="e">
        <f>ROUND(_xlfn.XLOOKUP('Yearling Chinook'!$A105,HatSpCkByRW!$A$3:$A$150,HatSpCkByRW!H$3:H$150,0)/$Q105/$P105/tblCleElumTreatments!G$25,0)</f>
        <v>#VALUE!</v>
      </c>
      <c r="Z105" s="13" t="e">
        <f>ROUND(_xlfn.XLOOKUP('Yearling Chinook'!$A105,HatSpCkByRW!$A$3:$A$150,HatSpCkByRW!I$3:I$150,0)/$Q105/$P105/tblCleElumTreatments!H$25,0)</f>
        <v>#VALUE!</v>
      </c>
      <c r="AA105" s="13" t="e">
        <f>ROUND(_xlfn.XLOOKUP('Yearling Chinook'!$A105,HatSpCkByRW!$A$3:$A$150,HatSpCkByRW!J$3:J$150,0)/$Q105/$P105/tblCleElumTreatments!I$25,0)</f>
        <v>#VALUE!</v>
      </c>
      <c r="AB105" s="13"/>
      <c r="AC105" s="13"/>
      <c r="AD105" s="13"/>
      <c r="AE105" s="13"/>
      <c r="AF105" s="13"/>
      <c r="AG105" s="13"/>
      <c r="AH105" s="13"/>
      <c r="AI105" s="13"/>
      <c r="AK105" s="2" t="str">
        <f t="shared" si="17"/>
        <v/>
      </c>
      <c r="AL105" s="2" t="str">
        <f t="shared" si="18"/>
        <v/>
      </c>
      <c r="AM105" s="13" t="str">
        <f t="shared" si="19"/>
        <v/>
      </c>
    </row>
    <row r="106" spans="1:39" x14ac:dyDescent="0.45">
      <c r="A106" s="17" t="str">
        <f>IF(tblTally!B104="","",tblTally!B104)</f>
        <v/>
      </c>
      <c r="B106" s="13" t="str">
        <f>IF(tblTally!B104="","",tblTally!C104+tblTally!D104)</f>
        <v/>
      </c>
      <c r="C106" s="13" t="str">
        <f>IF(tblTally!C104="","",tblTally!C104)</f>
        <v/>
      </c>
      <c r="D106" s="18" t="str">
        <f t="shared" si="12"/>
        <v/>
      </c>
      <c r="E106" s="13" t="str">
        <f>IF(tblTally!J104=0,"",tblTally!J104)</f>
        <v/>
      </c>
      <c r="F106" s="13" t="str">
        <f>IF(E106="","",E106+tblTally!AS104+tblTally!BB104)</f>
        <v/>
      </c>
      <c r="G106" s="13" t="str">
        <f>IF(tblTally!T104+tblTally!U104=0,"",tblTally!T104+tblTally!U104)</f>
        <v/>
      </c>
      <c r="H106" s="13" t="str">
        <f>IF(tblTally!V104+tblTally!W104=0,"",tblTally!V104+tblTally!W104)</f>
        <v/>
      </c>
      <c r="I106" s="13" t="str">
        <f>IF(tblTally!X104+tblTally!Y104=0,"",tblTally!X104+tblTally!Y104)</f>
        <v/>
      </c>
      <c r="J106" s="13" t="str">
        <f>IF(tblTally!Z104+tblTally!AA104=0,"",tblTally!Z104+tblTally!AA104)</f>
        <v/>
      </c>
      <c r="K106" s="13" t="str">
        <f>IF(tblTally!AB104+tblTally!AC104=0,"",tblTally!AB104+tblTally!AC104)</f>
        <v/>
      </c>
      <c r="L106">
        <f>tblTally!K104</f>
        <v>0</v>
      </c>
      <c r="M106" s="18" t="str">
        <f>IF(tblTally!E104="","",tblTally!E104/100)</f>
        <v/>
      </c>
      <c r="N106" s="18" t="str">
        <f t="shared" si="13"/>
        <v/>
      </c>
      <c r="O106" s="18" t="e">
        <f>ModelParameters!Intercept+ModelParameters!CH1offset+((B106-ModelParameters!MeanFlow)/ModelParameters!SDFlow)*ModelParameters!FlowSlope+((D106-ModelParameters!MeanDiversion)/ModelParameters!SDDiversion)*ModelParameters!DiversionSlope</f>
        <v>#VALUE!</v>
      </c>
      <c r="P106" s="18" t="e">
        <f t="shared" si="14"/>
        <v>#VALUE!</v>
      </c>
      <c r="Q106" s="21" t="e">
        <f t="shared" si="15"/>
        <v>#VALUE!</v>
      </c>
      <c r="R106" s="13" t="str">
        <f t="shared" si="16"/>
        <v/>
      </c>
      <c r="S106" s="13" t="e">
        <f>ROUND(_xlfn.XLOOKUP('Yearling Chinook'!$A106,HatSpCkByRW!$A$3:$A$150,HatSpCkByRW!B$3:B$150,0)/$Q106/$P106/tblCleElumTreatments!A$25,0)</f>
        <v>#VALUE!</v>
      </c>
      <c r="T106" s="13" t="e">
        <f>ROUND(_xlfn.XLOOKUP('Yearling Chinook'!$A106,HatSpCkByRW!$A$3:$A$150,HatSpCkByRW!C$3:C$150,0)/$Q106/$P106/tblCleElumTreatments!B$25,0)</f>
        <v>#VALUE!</v>
      </c>
      <c r="U106" s="13" t="e">
        <f>ROUND(_xlfn.XLOOKUP('Yearling Chinook'!$A106,HatSpCkByRW!$A$3:$A$150,HatSpCkByRW!D$3:D$150,0)/$Q106/$P106/tblCleElumTreatments!C$25,0)</f>
        <v>#VALUE!</v>
      </c>
      <c r="V106" s="13" t="e">
        <f>ROUND(_xlfn.XLOOKUP('Yearling Chinook'!$A106,HatSpCkByRW!$A$3:$A$150,HatSpCkByRW!E$3:E$150,0)/$Q106/$P106/tblCleElumTreatments!D$25,0)</f>
        <v>#VALUE!</v>
      </c>
      <c r="W106" s="13" t="e">
        <f>ROUND(_xlfn.XLOOKUP('Yearling Chinook'!$A106,HatSpCkByRW!$A$3:$A$150,HatSpCkByRW!F$3:F$150,0)/$Q106/$P106/tblCleElumTreatments!E$25,0)</f>
        <v>#VALUE!</v>
      </c>
      <c r="X106" s="13" t="e">
        <f>ROUND(_xlfn.XLOOKUP('Yearling Chinook'!$A106,HatSpCkByRW!$A$3:$A$150,HatSpCkByRW!G$3:G$150,0)/$Q106/$P106/tblCleElumTreatments!F$25,0)</f>
        <v>#VALUE!</v>
      </c>
      <c r="Y106" s="13" t="e">
        <f>ROUND(_xlfn.XLOOKUP('Yearling Chinook'!$A106,HatSpCkByRW!$A$3:$A$150,HatSpCkByRW!H$3:H$150,0)/$Q106/$P106/tblCleElumTreatments!G$25,0)</f>
        <v>#VALUE!</v>
      </c>
      <c r="Z106" s="13" t="e">
        <f>ROUND(_xlfn.XLOOKUP('Yearling Chinook'!$A106,HatSpCkByRW!$A$3:$A$150,HatSpCkByRW!I$3:I$150,0)/$Q106/$P106/tblCleElumTreatments!H$25,0)</f>
        <v>#VALUE!</v>
      </c>
      <c r="AA106" s="13" t="e">
        <f>ROUND(_xlfn.XLOOKUP('Yearling Chinook'!$A106,HatSpCkByRW!$A$3:$A$150,HatSpCkByRW!J$3:J$150,0)/$Q106/$P106/tblCleElumTreatments!I$25,0)</f>
        <v>#VALUE!</v>
      </c>
      <c r="AB106" s="13"/>
      <c r="AC106" s="13"/>
      <c r="AD106" s="13"/>
      <c r="AE106" s="13"/>
      <c r="AF106" s="13"/>
      <c r="AG106" s="13"/>
      <c r="AH106" s="13"/>
      <c r="AI106" s="13"/>
      <c r="AK106" s="2" t="str">
        <f t="shared" si="17"/>
        <v/>
      </c>
      <c r="AL106" s="2" t="str">
        <f t="shared" si="18"/>
        <v/>
      </c>
      <c r="AM106" s="13" t="str">
        <f t="shared" si="19"/>
        <v/>
      </c>
    </row>
    <row r="107" spans="1:39" x14ac:dyDescent="0.45">
      <c r="A107" s="17" t="str">
        <f>IF(tblTally!B105="","",tblTally!B105)</f>
        <v/>
      </c>
      <c r="B107" s="13" t="str">
        <f>IF(tblTally!B105="","",tblTally!C105+tblTally!D105)</f>
        <v/>
      </c>
      <c r="C107" s="13" t="str">
        <f>IF(tblTally!C105="","",tblTally!C105)</f>
        <v/>
      </c>
      <c r="D107" s="18" t="str">
        <f t="shared" si="12"/>
        <v/>
      </c>
      <c r="E107" s="13" t="str">
        <f>IF(tblTally!J105=0,"",tblTally!J105)</f>
        <v/>
      </c>
      <c r="F107" s="13" t="str">
        <f>IF(E107="","",E107+tblTally!AS105+tblTally!BB105)</f>
        <v/>
      </c>
      <c r="G107" s="13" t="str">
        <f>IF(tblTally!T105+tblTally!U105=0,"",tblTally!T105+tblTally!U105)</f>
        <v/>
      </c>
      <c r="H107" s="13" t="str">
        <f>IF(tblTally!V105+tblTally!W105=0,"",tblTally!V105+tblTally!W105)</f>
        <v/>
      </c>
      <c r="I107" s="13" t="str">
        <f>IF(tblTally!X105+tblTally!Y105=0,"",tblTally!X105+tblTally!Y105)</f>
        <v/>
      </c>
      <c r="J107" s="13" t="str">
        <f>IF(tblTally!Z105+tblTally!AA105=0,"",tblTally!Z105+tblTally!AA105)</f>
        <v/>
      </c>
      <c r="K107" s="13" t="str">
        <f>IF(tblTally!AB105+tblTally!AC105=0,"",tblTally!AB105+tblTally!AC105)</f>
        <v/>
      </c>
      <c r="L107">
        <f>tblTally!K105</f>
        <v>0</v>
      </c>
      <c r="M107" s="18" t="str">
        <f>IF(tblTally!E105="","",tblTally!E105/100)</f>
        <v/>
      </c>
      <c r="N107" s="18" t="str">
        <f t="shared" si="13"/>
        <v/>
      </c>
      <c r="O107" s="18" t="e">
        <f>ModelParameters!Intercept+ModelParameters!CH1offset+((B107-ModelParameters!MeanFlow)/ModelParameters!SDFlow)*ModelParameters!FlowSlope+((D107-ModelParameters!MeanDiversion)/ModelParameters!SDDiversion)*ModelParameters!DiversionSlope</f>
        <v>#VALUE!</v>
      </c>
      <c r="P107" s="18" t="e">
        <f t="shared" si="14"/>
        <v>#VALUE!</v>
      </c>
      <c r="Q107" s="21" t="e">
        <f t="shared" si="15"/>
        <v>#VALUE!</v>
      </c>
      <c r="R107" s="13" t="str">
        <f t="shared" si="16"/>
        <v/>
      </c>
      <c r="S107" s="13" t="e">
        <f>ROUND(_xlfn.XLOOKUP('Yearling Chinook'!$A107,HatSpCkByRW!$A$3:$A$150,HatSpCkByRW!B$3:B$150,0)/$Q107/$P107/tblCleElumTreatments!A$25,0)</f>
        <v>#VALUE!</v>
      </c>
      <c r="T107" s="13" t="e">
        <f>ROUND(_xlfn.XLOOKUP('Yearling Chinook'!$A107,HatSpCkByRW!$A$3:$A$150,HatSpCkByRW!C$3:C$150,0)/$Q107/$P107/tblCleElumTreatments!B$25,0)</f>
        <v>#VALUE!</v>
      </c>
      <c r="U107" s="13" t="e">
        <f>ROUND(_xlfn.XLOOKUP('Yearling Chinook'!$A107,HatSpCkByRW!$A$3:$A$150,HatSpCkByRW!D$3:D$150,0)/$Q107/$P107/tblCleElumTreatments!C$25,0)</f>
        <v>#VALUE!</v>
      </c>
      <c r="V107" s="13" t="e">
        <f>ROUND(_xlfn.XLOOKUP('Yearling Chinook'!$A107,HatSpCkByRW!$A$3:$A$150,HatSpCkByRW!E$3:E$150,0)/$Q107/$P107/tblCleElumTreatments!D$25,0)</f>
        <v>#VALUE!</v>
      </c>
      <c r="W107" s="13" t="e">
        <f>ROUND(_xlfn.XLOOKUP('Yearling Chinook'!$A107,HatSpCkByRW!$A$3:$A$150,HatSpCkByRW!F$3:F$150,0)/$Q107/$P107/tblCleElumTreatments!E$25,0)</f>
        <v>#VALUE!</v>
      </c>
      <c r="X107" s="13" t="e">
        <f>ROUND(_xlfn.XLOOKUP('Yearling Chinook'!$A107,HatSpCkByRW!$A$3:$A$150,HatSpCkByRW!G$3:G$150,0)/$Q107/$P107/tblCleElumTreatments!F$25,0)</f>
        <v>#VALUE!</v>
      </c>
      <c r="Y107" s="13" t="e">
        <f>ROUND(_xlfn.XLOOKUP('Yearling Chinook'!$A107,HatSpCkByRW!$A$3:$A$150,HatSpCkByRW!H$3:H$150,0)/$Q107/$P107/tblCleElumTreatments!G$25,0)</f>
        <v>#VALUE!</v>
      </c>
      <c r="Z107" s="13" t="e">
        <f>ROUND(_xlfn.XLOOKUP('Yearling Chinook'!$A107,HatSpCkByRW!$A$3:$A$150,HatSpCkByRW!I$3:I$150,0)/$Q107/$P107/tblCleElumTreatments!H$25,0)</f>
        <v>#VALUE!</v>
      </c>
      <c r="AA107" s="13" t="e">
        <f>ROUND(_xlfn.XLOOKUP('Yearling Chinook'!$A107,HatSpCkByRW!$A$3:$A$150,HatSpCkByRW!J$3:J$150,0)/$Q107/$P107/tblCleElumTreatments!I$25,0)</f>
        <v>#VALUE!</v>
      </c>
      <c r="AB107" s="13"/>
      <c r="AC107" s="13"/>
      <c r="AD107" s="13"/>
      <c r="AE107" s="13"/>
      <c r="AF107" s="13"/>
      <c r="AG107" s="13"/>
      <c r="AH107" s="13"/>
      <c r="AI107" s="13"/>
      <c r="AK107" s="2" t="str">
        <f t="shared" si="17"/>
        <v/>
      </c>
      <c r="AL107" s="2" t="str">
        <f t="shared" si="18"/>
        <v/>
      </c>
      <c r="AM107" s="13" t="str">
        <f t="shared" si="19"/>
        <v/>
      </c>
    </row>
    <row r="108" spans="1:39" x14ac:dyDescent="0.45">
      <c r="A108" s="17" t="str">
        <f>IF(tblTally!B106="","",tblTally!B106)</f>
        <v/>
      </c>
      <c r="B108" s="13" t="str">
        <f>IF(tblTally!B106="","",tblTally!C106+tblTally!D106)</f>
        <v/>
      </c>
      <c r="C108" s="13" t="str">
        <f>IF(tblTally!C106="","",tblTally!C106)</f>
        <v/>
      </c>
      <c r="D108" s="18" t="str">
        <f t="shared" si="12"/>
        <v/>
      </c>
      <c r="E108" s="13" t="str">
        <f>IF(tblTally!J106=0,"",tblTally!J106)</f>
        <v/>
      </c>
      <c r="F108" s="13" t="str">
        <f>IF(E108="","",E108+tblTally!AS106+tblTally!BB106)</f>
        <v/>
      </c>
      <c r="G108" s="13" t="str">
        <f>IF(tblTally!T106+tblTally!U106=0,"",tblTally!T106+tblTally!U106)</f>
        <v/>
      </c>
      <c r="H108" s="13" t="str">
        <f>IF(tblTally!V106+tblTally!W106=0,"",tblTally!V106+tblTally!W106)</f>
        <v/>
      </c>
      <c r="I108" s="13" t="str">
        <f>IF(tblTally!X106+tblTally!Y106=0,"",tblTally!X106+tblTally!Y106)</f>
        <v/>
      </c>
      <c r="J108" s="13" t="str">
        <f>IF(tblTally!Z106+tblTally!AA106=0,"",tblTally!Z106+tblTally!AA106)</f>
        <v/>
      </c>
      <c r="K108" s="13" t="str">
        <f>IF(tblTally!AB106+tblTally!AC106=0,"",tblTally!AB106+tblTally!AC106)</f>
        <v/>
      </c>
      <c r="L108">
        <f>tblTally!K106</f>
        <v>0</v>
      </c>
      <c r="M108" s="18" t="str">
        <f>IF(tblTally!E106="","",tblTally!E106/100)</f>
        <v/>
      </c>
      <c r="N108" s="18" t="str">
        <f t="shared" si="13"/>
        <v/>
      </c>
      <c r="O108" s="18" t="e">
        <f>ModelParameters!Intercept+ModelParameters!CH1offset+((B108-ModelParameters!MeanFlow)/ModelParameters!SDFlow)*ModelParameters!FlowSlope+((D108-ModelParameters!MeanDiversion)/ModelParameters!SDDiversion)*ModelParameters!DiversionSlope</f>
        <v>#VALUE!</v>
      </c>
      <c r="P108" s="18" t="e">
        <f t="shared" si="14"/>
        <v>#VALUE!</v>
      </c>
      <c r="Q108" s="21" t="e">
        <f t="shared" si="15"/>
        <v>#VALUE!</v>
      </c>
      <c r="R108" s="13" t="str">
        <f t="shared" si="16"/>
        <v/>
      </c>
      <c r="S108" s="13" t="e">
        <f>ROUND(_xlfn.XLOOKUP('Yearling Chinook'!$A108,HatSpCkByRW!$A$3:$A$150,HatSpCkByRW!B$3:B$150,0)/$Q108/$P108/tblCleElumTreatments!A$25,0)</f>
        <v>#VALUE!</v>
      </c>
      <c r="T108" s="13" t="e">
        <f>ROUND(_xlfn.XLOOKUP('Yearling Chinook'!$A108,HatSpCkByRW!$A$3:$A$150,HatSpCkByRW!C$3:C$150,0)/$Q108/$P108/tblCleElumTreatments!B$25,0)</f>
        <v>#VALUE!</v>
      </c>
      <c r="U108" s="13" t="e">
        <f>ROUND(_xlfn.XLOOKUP('Yearling Chinook'!$A108,HatSpCkByRW!$A$3:$A$150,HatSpCkByRW!D$3:D$150,0)/$Q108/$P108/tblCleElumTreatments!C$25,0)</f>
        <v>#VALUE!</v>
      </c>
      <c r="V108" s="13" t="e">
        <f>ROUND(_xlfn.XLOOKUP('Yearling Chinook'!$A108,HatSpCkByRW!$A$3:$A$150,HatSpCkByRW!E$3:E$150,0)/$Q108/$P108/tblCleElumTreatments!D$25,0)</f>
        <v>#VALUE!</v>
      </c>
      <c r="W108" s="13" t="e">
        <f>ROUND(_xlfn.XLOOKUP('Yearling Chinook'!$A108,HatSpCkByRW!$A$3:$A$150,HatSpCkByRW!F$3:F$150,0)/$Q108/$P108/tblCleElumTreatments!E$25,0)</f>
        <v>#VALUE!</v>
      </c>
      <c r="X108" s="13" t="e">
        <f>ROUND(_xlfn.XLOOKUP('Yearling Chinook'!$A108,HatSpCkByRW!$A$3:$A$150,HatSpCkByRW!G$3:G$150,0)/$Q108/$P108/tblCleElumTreatments!F$25,0)</f>
        <v>#VALUE!</v>
      </c>
      <c r="Y108" s="13" t="e">
        <f>ROUND(_xlfn.XLOOKUP('Yearling Chinook'!$A108,HatSpCkByRW!$A$3:$A$150,HatSpCkByRW!H$3:H$150,0)/$Q108/$P108/tblCleElumTreatments!G$25,0)</f>
        <v>#VALUE!</v>
      </c>
      <c r="Z108" s="13" t="e">
        <f>ROUND(_xlfn.XLOOKUP('Yearling Chinook'!$A108,HatSpCkByRW!$A$3:$A$150,HatSpCkByRW!I$3:I$150,0)/$Q108/$P108/tblCleElumTreatments!H$25,0)</f>
        <v>#VALUE!</v>
      </c>
      <c r="AA108" s="13" t="e">
        <f>ROUND(_xlfn.XLOOKUP('Yearling Chinook'!$A108,HatSpCkByRW!$A$3:$A$150,HatSpCkByRW!J$3:J$150,0)/$Q108/$P108/tblCleElumTreatments!I$25,0)</f>
        <v>#VALUE!</v>
      </c>
      <c r="AB108" s="13"/>
      <c r="AC108" s="13"/>
      <c r="AD108" s="13"/>
      <c r="AE108" s="13"/>
      <c r="AF108" s="13"/>
      <c r="AG108" s="13"/>
      <c r="AH108" s="13"/>
      <c r="AI108" s="13"/>
      <c r="AK108" s="2" t="str">
        <f t="shared" si="17"/>
        <v/>
      </c>
      <c r="AL108" s="2" t="str">
        <f t="shared" si="18"/>
        <v/>
      </c>
      <c r="AM108" s="13" t="str">
        <f t="shared" si="19"/>
        <v/>
      </c>
    </row>
    <row r="109" spans="1:39" x14ac:dyDescent="0.45">
      <c r="A109" s="17" t="str">
        <f>IF(tblTally!B107="","",tblTally!B107)</f>
        <v/>
      </c>
      <c r="B109" s="13" t="str">
        <f>IF(tblTally!B107="","",tblTally!C107+tblTally!D107)</f>
        <v/>
      </c>
      <c r="C109" s="13" t="str">
        <f>IF(tblTally!C107="","",tblTally!C107)</f>
        <v/>
      </c>
      <c r="D109" s="18" t="str">
        <f t="shared" si="12"/>
        <v/>
      </c>
      <c r="E109" s="13" t="str">
        <f>IF(tblTally!J107=0,"",tblTally!J107)</f>
        <v/>
      </c>
      <c r="F109" s="13" t="str">
        <f>IF(E109="","",E109+tblTally!AS107+tblTally!BB107)</f>
        <v/>
      </c>
      <c r="G109" s="13" t="str">
        <f>IF(tblTally!T107+tblTally!U107=0,"",tblTally!T107+tblTally!U107)</f>
        <v/>
      </c>
      <c r="H109" s="13" t="str">
        <f>IF(tblTally!V107+tblTally!W107=0,"",tblTally!V107+tblTally!W107)</f>
        <v/>
      </c>
      <c r="I109" s="13" t="str">
        <f>IF(tblTally!X107+tblTally!Y107=0,"",tblTally!X107+tblTally!Y107)</f>
        <v/>
      </c>
      <c r="J109" s="13" t="str">
        <f>IF(tblTally!Z107+tblTally!AA107=0,"",tblTally!Z107+tblTally!AA107)</f>
        <v/>
      </c>
      <c r="K109" s="13" t="str">
        <f>IF(tblTally!AB107+tblTally!AC107=0,"",tblTally!AB107+tblTally!AC107)</f>
        <v/>
      </c>
      <c r="L109">
        <f>tblTally!K107</f>
        <v>0</v>
      </c>
      <c r="M109" s="18" t="str">
        <f>IF(tblTally!E107="","",tblTally!E107/100)</f>
        <v/>
      </c>
      <c r="N109" s="18" t="str">
        <f t="shared" si="13"/>
        <v/>
      </c>
      <c r="O109" s="18" t="e">
        <f>ModelParameters!Intercept+ModelParameters!CH1offset+((B109-ModelParameters!MeanFlow)/ModelParameters!SDFlow)*ModelParameters!FlowSlope+((D109-ModelParameters!MeanDiversion)/ModelParameters!SDDiversion)*ModelParameters!DiversionSlope</f>
        <v>#VALUE!</v>
      </c>
      <c r="P109" s="18" t="e">
        <f t="shared" si="14"/>
        <v>#VALUE!</v>
      </c>
      <c r="Q109" s="21" t="e">
        <f t="shared" si="15"/>
        <v>#VALUE!</v>
      </c>
      <c r="R109" s="13" t="str">
        <f t="shared" si="16"/>
        <v/>
      </c>
      <c r="S109" s="13" t="e">
        <f>ROUND(_xlfn.XLOOKUP('Yearling Chinook'!$A109,HatSpCkByRW!$A$3:$A$150,HatSpCkByRW!B$3:B$150,0)/$Q109/$P109/tblCleElumTreatments!A$25,0)</f>
        <v>#VALUE!</v>
      </c>
      <c r="T109" s="13" t="e">
        <f>ROUND(_xlfn.XLOOKUP('Yearling Chinook'!$A109,HatSpCkByRW!$A$3:$A$150,HatSpCkByRW!C$3:C$150,0)/$Q109/$P109/tblCleElumTreatments!B$25,0)</f>
        <v>#VALUE!</v>
      </c>
      <c r="U109" s="13" t="e">
        <f>ROUND(_xlfn.XLOOKUP('Yearling Chinook'!$A109,HatSpCkByRW!$A$3:$A$150,HatSpCkByRW!D$3:D$150,0)/$Q109/$P109/tblCleElumTreatments!C$25,0)</f>
        <v>#VALUE!</v>
      </c>
      <c r="V109" s="13" t="e">
        <f>ROUND(_xlfn.XLOOKUP('Yearling Chinook'!$A109,HatSpCkByRW!$A$3:$A$150,HatSpCkByRW!E$3:E$150,0)/$Q109/$P109/tblCleElumTreatments!D$25,0)</f>
        <v>#VALUE!</v>
      </c>
      <c r="W109" s="13" t="e">
        <f>ROUND(_xlfn.XLOOKUP('Yearling Chinook'!$A109,HatSpCkByRW!$A$3:$A$150,HatSpCkByRW!F$3:F$150,0)/$Q109/$P109/tblCleElumTreatments!E$25,0)</f>
        <v>#VALUE!</v>
      </c>
      <c r="X109" s="13" t="e">
        <f>ROUND(_xlfn.XLOOKUP('Yearling Chinook'!$A109,HatSpCkByRW!$A$3:$A$150,HatSpCkByRW!G$3:G$150,0)/$Q109/$P109/tblCleElumTreatments!F$25,0)</f>
        <v>#VALUE!</v>
      </c>
      <c r="Y109" s="13" t="e">
        <f>ROUND(_xlfn.XLOOKUP('Yearling Chinook'!$A109,HatSpCkByRW!$A$3:$A$150,HatSpCkByRW!H$3:H$150,0)/$Q109/$P109/tblCleElumTreatments!G$25,0)</f>
        <v>#VALUE!</v>
      </c>
      <c r="Z109" s="13" t="e">
        <f>ROUND(_xlfn.XLOOKUP('Yearling Chinook'!$A109,HatSpCkByRW!$A$3:$A$150,HatSpCkByRW!I$3:I$150,0)/$Q109/$P109/tblCleElumTreatments!H$25,0)</f>
        <v>#VALUE!</v>
      </c>
      <c r="AA109" s="13" t="e">
        <f>ROUND(_xlfn.XLOOKUP('Yearling Chinook'!$A109,HatSpCkByRW!$A$3:$A$150,HatSpCkByRW!J$3:J$150,0)/$Q109/$P109/tblCleElumTreatments!I$25,0)</f>
        <v>#VALUE!</v>
      </c>
      <c r="AB109" s="13"/>
      <c r="AC109" s="13"/>
      <c r="AD109" s="13"/>
      <c r="AE109" s="13"/>
      <c r="AF109" s="13"/>
      <c r="AG109" s="13"/>
      <c r="AH109" s="13"/>
      <c r="AI109" s="13"/>
      <c r="AK109" s="2" t="str">
        <f t="shared" si="17"/>
        <v/>
      </c>
      <c r="AL109" s="2" t="str">
        <f t="shared" si="18"/>
        <v/>
      </c>
      <c r="AM109" s="13" t="str">
        <f t="shared" si="19"/>
        <v/>
      </c>
    </row>
    <row r="110" spans="1:39" x14ac:dyDescent="0.45">
      <c r="A110" s="17" t="str">
        <f>IF(tblTally!B108="","",tblTally!B108)</f>
        <v/>
      </c>
      <c r="B110" s="13" t="str">
        <f>IF(tblTally!B108="","",tblTally!C108+tblTally!D108)</f>
        <v/>
      </c>
      <c r="C110" s="13" t="str">
        <f>IF(tblTally!C108="","",tblTally!C108)</f>
        <v/>
      </c>
      <c r="D110" s="18" t="str">
        <f t="shared" si="12"/>
        <v/>
      </c>
      <c r="E110" s="13" t="str">
        <f>IF(tblTally!J108=0,"",tblTally!J108)</f>
        <v/>
      </c>
      <c r="F110" s="13" t="str">
        <f>IF(E110="","",E110+tblTally!AS108+tblTally!BB108)</f>
        <v/>
      </c>
      <c r="G110" s="13" t="str">
        <f>IF(tblTally!T108+tblTally!U108=0,"",tblTally!T108+tblTally!U108)</f>
        <v/>
      </c>
      <c r="H110" s="13" t="str">
        <f>IF(tblTally!V108+tblTally!W108=0,"",tblTally!V108+tblTally!W108)</f>
        <v/>
      </c>
      <c r="I110" s="13" t="str">
        <f>IF(tblTally!X108+tblTally!Y108=0,"",tblTally!X108+tblTally!Y108)</f>
        <v/>
      </c>
      <c r="J110" s="13" t="str">
        <f>IF(tblTally!Z108+tblTally!AA108=0,"",tblTally!Z108+tblTally!AA108)</f>
        <v/>
      </c>
      <c r="K110" s="13" t="str">
        <f>IF(tblTally!AB108+tblTally!AC108=0,"",tblTally!AB108+tblTally!AC108)</f>
        <v/>
      </c>
      <c r="L110">
        <f>tblTally!K108</f>
        <v>0</v>
      </c>
      <c r="M110" s="18" t="str">
        <f>IF(tblTally!E108="","",tblTally!E108/100)</f>
        <v/>
      </c>
      <c r="N110" s="18" t="str">
        <f t="shared" si="13"/>
        <v/>
      </c>
      <c r="O110" s="18" t="e">
        <f>ModelParameters!Intercept+ModelParameters!CH1offset+((B110-ModelParameters!MeanFlow)/ModelParameters!SDFlow)*ModelParameters!FlowSlope+((D110-ModelParameters!MeanDiversion)/ModelParameters!SDDiversion)*ModelParameters!DiversionSlope</f>
        <v>#VALUE!</v>
      </c>
      <c r="P110" s="18" t="e">
        <f t="shared" si="14"/>
        <v>#VALUE!</v>
      </c>
      <c r="Q110" s="21" t="e">
        <f t="shared" si="15"/>
        <v>#VALUE!</v>
      </c>
      <c r="R110" s="13" t="str">
        <f t="shared" si="16"/>
        <v/>
      </c>
      <c r="S110" s="13" t="e">
        <f>ROUND(_xlfn.XLOOKUP('Yearling Chinook'!$A110,HatSpCkByRW!$A$3:$A$150,HatSpCkByRW!B$3:B$150,0)/$Q110/$P110/tblCleElumTreatments!A$25,0)</f>
        <v>#VALUE!</v>
      </c>
      <c r="T110" s="13" t="e">
        <f>ROUND(_xlfn.XLOOKUP('Yearling Chinook'!$A110,HatSpCkByRW!$A$3:$A$150,HatSpCkByRW!C$3:C$150,0)/$Q110/$P110/tblCleElumTreatments!B$25,0)</f>
        <v>#VALUE!</v>
      </c>
      <c r="U110" s="13" t="e">
        <f>ROUND(_xlfn.XLOOKUP('Yearling Chinook'!$A110,HatSpCkByRW!$A$3:$A$150,HatSpCkByRW!D$3:D$150,0)/$Q110/$P110/tblCleElumTreatments!C$25,0)</f>
        <v>#VALUE!</v>
      </c>
      <c r="V110" s="13" t="e">
        <f>ROUND(_xlfn.XLOOKUP('Yearling Chinook'!$A110,HatSpCkByRW!$A$3:$A$150,HatSpCkByRW!E$3:E$150,0)/$Q110/$P110/tblCleElumTreatments!D$25,0)</f>
        <v>#VALUE!</v>
      </c>
      <c r="W110" s="13" t="e">
        <f>ROUND(_xlfn.XLOOKUP('Yearling Chinook'!$A110,HatSpCkByRW!$A$3:$A$150,HatSpCkByRW!F$3:F$150,0)/$Q110/$P110/tblCleElumTreatments!E$25,0)</f>
        <v>#VALUE!</v>
      </c>
      <c r="X110" s="13" t="e">
        <f>ROUND(_xlfn.XLOOKUP('Yearling Chinook'!$A110,HatSpCkByRW!$A$3:$A$150,HatSpCkByRW!G$3:G$150,0)/$Q110/$P110/tblCleElumTreatments!F$25,0)</f>
        <v>#VALUE!</v>
      </c>
      <c r="Y110" s="13" t="e">
        <f>ROUND(_xlfn.XLOOKUP('Yearling Chinook'!$A110,HatSpCkByRW!$A$3:$A$150,HatSpCkByRW!H$3:H$150,0)/$Q110/$P110/tblCleElumTreatments!G$25,0)</f>
        <v>#VALUE!</v>
      </c>
      <c r="Z110" s="13" t="e">
        <f>ROUND(_xlfn.XLOOKUP('Yearling Chinook'!$A110,HatSpCkByRW!$A$3:$A$150,HatSpCkByRW!I$3:I$150,0)/$Q110/$P110/tblCleElumTreatments!H$25,0)</f>
        <v>#VALUE!</v>
      </c>
      <c r="AA110" s="13" t="e">
        <f>ROUND(_xlfn.XLOOKUP('Yearling Chinook'!$A110,HatSpCkByRW!$A$3:$A$150,HatSpCkByRW!J$3:J$150,0)/$Q110/$P110/tblCleElumTreatments!I$25,0)</f>
        <v>#VALUE!</v>
      </c>
      <c r="AB110" s="13"/>
      <c r="AC110" s="13"/>
      <c r="AD110" s="13"/>
      <c r="AE110" s="13"/>
      <c r="AF110" s="13"/>
      <c r="AG110" s="13"/>
      <c r="AH110" s="13"/>
      <c r="AI110" s="13"/>
      <c r="AK110" s="2" t="str">
        <f t="shared" si="17"/>
        <v/>
      </c>
      <c r="AL110" s="2" t="str">
        <f t="shared" si="18"/>
        <v/>
      </c>
      <c r="AM110" s="13" t="str">
        <f t="shared" si="19"/>
        <v/>
      </c>
    </row>
    <row r="111" spans="1:39" x14ac:dyDescent="0.45">
      <c r="A111" s="17" t="str">
        <f>IF(tblTally!B109="","",tblTally!B109)</f>
        <v/>
      </c>
      <c r="B111" s="13" t="str">
        <f>IF(tblTally!B109="","",tblTally!C109+tblTally!D109)</f>
        <v/>
      </c>
      <c r="C111" s="13" t="str">
        <f>IF(tblTally!C109="","",tblTally!C109)</f>
        <v/>
      </c>
      <c r="D111" s="18" t="str">
        <f t="shared" si="12"/>
        <v/>
      </c>
      <c r="E111" s="13" t="str">
        <f>IF(tblTally!J109=0,"",tblTally!J109)</f>
        <v/>
      </c>
      <c r="F111" s="13" t="str">
        <f>IF(E111="","",E111+tblTally!AS109+tblTally!BB109)</f>
        <v/>
      </c>
      <c r="G111" s="13" t="str">
        <f>IF(tblTally!T109+tblTally!U109=0,"",tblTally!T109+tblTally!U109)</f>
        <v/>
      </c>
      <c r="H111" s="13" t="str">
        <f>IF(tblTally!V109+tblTally!W109=0,"",tblTally!V109+tblTally!W109)</f>
        <v/>
      </c>
      <c r="I111" s="13" t="str">
        <f>IF(tblTally!X109+tblTally!Y109=0,"",tblTally!X109+tblTally!Y109)</f>
        <v/>
      </c>
      <c r="J111" s="13" t="str">
        <f>IF(tblTally!Z109+tblTally!AA109=0,"",tblTally!Z109+tblTally!AA109)</f>
        <v/>
      </c>
      <c r="K111" s="13" t="str">
        <f>IF(tblTally!AB109+tblTally!AC109=0,"",tblTally!AB109+tblTally!AC109)</f>
        <v/>
      </c>
      <c r="L111">
        <f>tblTally!K109</f>
        <v>0</v>
      </c>
      <c r="M111" s="18" t="str">
        <f>IF(tblTally!E109="","",tblTally!E109/100)</f>
        <v/>
      </c>
      <c r="N111" s="18" t="str">
        <f t="shared" si="13"/>
        <v/>
      </c>
      <c r="O111" s="18" t="e">
        <f>ModelParameters!Intercept+ModelParameters!CH1offset+((B111-ModelParameters!MeanFlow)/ModelParameters!SDFlow)*ModelParameters!FlowSlope+((D111-ModelParameters!MeanDiversion)/ModelParameters!SDDiversion)*ModelParameters!DiversionSlope</f>
        <v>#VALUE!</v>
      </c>
      <c r="P111" s="18" t="e">
        <f t="shared" si="14"/>
        <v>#VALUE!</v>
      </c>
      <c r="Q111" s="21" t="e">
        <f t="shared" si="15"/>
        <v>#VALUE!</v>
      </c>
      <c r="R111" s="13" t="str">
        <f t="shared" si="16"/>
        <v/>
      </c>
      <c r="S111" s="13" t="e">
        <f>ROUND(_xlfn.XLOOKUP('Yearling Chinook'!$A111,HatSpCkByRW!$A$3:$A$150,HatSpCkByRW!B$3:B$150,0)/$Q111/$P111/tblCleElumTreatments!A$25,0)</f>
        <v>#VALUE!</v>
      </c>
      <c r="T111" s="13" t="e">
        <f>ROUND(_xlfn.XLOOKUP('Yearling Chinook'!$A111,HatSpCkByRW!$A$3:$A$150,HatSpCkByRW!C$3:C$150,0)/$Q111/$P111/tblCleElumTreatments!B$25,0)</f>
        <v>#VALUE!</v>
      </c>
      <c r="U111" s="13" t="e">
        <f>ROUND(_xlfn.XLOOKUP('Yearling Chinook'!$A111,HatSpCkByRW!$A$3:$A$150,HatSpCkByRW!D$3:D$150,0)/$Q111/$P111/tblCleElumTreatments!C$25,0)</f>
        <v>#VALUE!</v>
      </c>
      <c r="V111" s="13" t="e">
        <f>ROUND(_xlfn.XLOOKUP('Yearling Chinook'!$A111,HatSpCkByRW!$A$3:$A$150,HatSpCkByRW!E$3:E$150,0)/$Q111/$P111/tblCleElumTreatments!D$25,0)</f>
        <v>#VALUE!</v>
      </c>
      <c r="W111" s="13" t="e">
        <f>ROUND(_xlfn.XLOOKUP('Yearling Chinook'!$A111,HatSpCkByRW!$A$3:$A$150,HatSpCkByRW!F$3:F$150,0)/$Q111/$P111/tblCleElumTreatments!E$25,0)</f>
        <v>#VALUE!</v>
      </c>
      <c r="X111" s="13" t="e">
        <f>ROUND(_xlfn.XLOOKUP('Yearling Chinook'!$A111,HatSpCkByRW!$A$3:$A$150,HatSpCkByRW!G$3:G$150,0)/$Q111/$P111/tblCleElumTreatments!F$25,0)</f>
        <v>#VALUE!</v>
      </c>
      <c r="Y111" s="13" t="e">
        <f>ROUND(_xlfn.XLOOKUP('Yearling Chinook'!$A111,HatSpCkByRW!$A$3:$A$150,HatSpCkByRW!H$3:H$150,0)/$Q111/$P111/tblCleElumTreatments!G$25,0)</f>
        <v>#VALUE!</v>
      </c>
      <c r="Z111" s="13" t="e">
        <f>ROUND(_xlfn.XLOOKUP('Yearling Chinook'!$A111,HatSpCkByRW!$A$3:$A$150,HatSpCkByRW!I$3:I$150,0)/$Q111/$P111/tblCleElumTreatments!H$25,0)</f>
        <v>#VALUE!</v>
      </c>
      <c r="AA111" s="13" t="e">
        <f>ROUND(_xlfn.XLOOKUP('Yearling Chinook'!$A111,HatSpCkByRW!$A$3:$A$150,HatSpCkByRW!J$3:J$150,0)/$Q111/$P111/tblCleElumTreatments!I$25,0)</f>
        <v>#VALUE!</v>
      </c>
      <c r="AB111" s="13"/>
      <c r="AC111" s="13"/>
      <c r="AD111" s="13"/>
      <c r="AE111" s="13"/>
      <c r="AF111" s="13"/>
      <c r="AG111" s="13"/>
      <c r="AH111" s="13"/>
      <c r="AI111" s="13"/>
      <c r="AK111" s="2" t="str">
        <f t="shared" si="17"/>
        <v/>
      </c>
      <c r="AL111" s="2" t="str">
        <f t="shared" si="18"/>
        <v/>
      </c>
      <c r="AM111" s="13" t="str">
        <f t="shared" si="19"/>
        <v/>
      </c>
    </row>
    <row r="112" spans="1:39" x14ac:dyDescent="0.45">
      <c r="A112" s="17" t="str">
        <f>IF(tblTally!B110="","",tblTally!B110)</f>
        <v/>
      </c>
      <c r="B112" s="13" t="str">
        <f>IF(tblTally!B110="","",tblTally!C110+tblTally!D110)</f>
        <v/>
      </c>
      <c r="C112" s="13" t="str">
        <f>IF(tblTally!C110="","",tblTally!C110)</f>
        <v/>
      </c>
      <c r="D112" s="18" t="str">
        <f t="shared" si="12"/>
        <v/>
      </c>
      <c r="E112" s="13" t="str">
        <f>IF(tblTally!J110=0,"",tblTally!J110)</f>
        <v/>
      </c>
      <c r="F112" s="13" t="str">
        <f>IF(E112="","",E112+tblTally!AS110+tblTally!BB110)</f>
        <v/>
      </c>
      <c r="G112" s="13" t="str">
        <f>IF(tblTally!T110+tblTally!U110=0,"",tblTally!T110+tblTally!U110)</f>
        <v/>
      </c>
      <c r="H112" s="13" t="str">
        <f>IF(tblTally!V110+tblTally!W110=0,"",tblTally!V110+tblTally!W110)</f>
        <v/>
      </c>
      <c r="I112" s="13" t="str">
        <f>IF(tblTally!X110+tblTally!Y110=0,"",tblTally!X110+tblTally!Y110)</f>
        <v/>
      </c>
      <c r="J112" s="13" t="str">
        <f>IF(tblTally!Z110+tblTally!AA110=0,"",tblTally!Z110+tblTally!AA110)</f>
        <v/>
      </c>
      <c r="K112" s="13" t="str">
        <f>IF(tblTally!AB110+tblTally!AC110=0,"",tblTally!AB110+tblTally!AC110)</f>
        <v/>
      </c>
      <c r="L112">
        <f>tblTally!K110</f>
        <v>0</v>
      </c>
      <c r="M112" s="18" t="str">
        <f>IF(tblTally!E110="","",tblTally!E110/100)</f>
        <v/>
      </c>
      <c r="N112" s="18" t="str">
        <f t="shared" si="13"/>
        <v/>
      </c>
      <c r="O112" s="18" t="e">
        <f>ModelParameters!Intercept+ModelParameters!CH1offset+((B112-ModelParameters!MeanFlow)/ModelParameters!SDFlow)*ModelParameters!FlowSlope+((D112-ModelParameters!MeanDiversion)/ModelParameters!SDDiversion)*ModelParameters!DiversionSlope</f>
        <v>#VALUE!</v>
      </c>
      <c r="P112" s="18" t="e">
        <f t="shared" si="14"/>
        <v>#VALUE!</v>
      </c>
      <c r="Q112" s="21" t="e">
        <f t="shared" si="15"/>
        <v>#VALUE!</v>
      </c>
      <c r="R112" s="13" t="str">
        <f t="shared" si="16"/>
        <v/>
      </c>
      <c r="S112" s="13" t="e">
        <f>ROUND(_xlfn.XLOOKUP('Yearling Chinook'!$A112,HatSpCkByRW!$A$3:$A$150,HatSpCkByRW!B$3:B$150,0)/$Q112/$P112/tblCleElumTreatments!A$25,0)</f>
        <v>#VALUE!</v>
      </c>
      <c r="T112" s="13" t="e">
        <f>ROUND(_xlfn.XLOOKUP('Yearling Chinook'!$A112,HatSpCkByRW!$A$3:$A$150,HatSpCkByRW!C$3:C$150,0)/$Q112/$P112/tblCleElumTreatments!B$25,0)</f>
        <v>#VALUE!</v>
      </c>
      <c r="U112" s="13" t="e">
        <f>ROUND(_xlfn.XLOOKUP('Yearling Chinook'!$A112,HatSpCkByRW!$A$3:$A$150,HatSpCkByRW!D$3:D$150,0)/$Q112/$P112/tblCleElumTreatments!C$25,0)</f>
        <v>#VALUE!</v>
      </c>
      <c r="V112" s="13" t="e">
        <f>ROUND(_xlfn.XLOOKUP('Yearling Chinook'!$A112,HatSpCkByRW!$A$3:$A$150,HatSpCkByRW!E$3:E$150,0)/$Q112/$P112/tblCleElumTreatments!D$25,0)</f>
        <v>#VALUE!</v>
      </c>
      <c r="W112" s="13" t="e">
        <f>ROUND(_xlfn.XLOOKUP('Yearling Chinook'!$A112,HatSpCkByRW!$A$3:$A$150,HatSpCkByRW!F$3:F$150,0)/$Q112/$P112/tblCleElumTreatments!E$25,0)</f>
        <v>#VALUE!</v>
      </c>
      <c r="X112" s="13" t="e">
        <f>ROUND(_xlfn.XLOOKUP('Yearling Chinook'!$A112,HatSpCkByRW!$A$3:$A$150,HatSpCkByRW!G$3:G$150,0)/$Q112/$P112/tblCleElumTreatments!F$25,0)</f>
        <v>#VALUE!</v>
      </c>
      <c r="Y112" s="13" t="e">
        <f>ROUND(_xlfn.XLOOKUP('Yearling Chinook'!$A112,HatSpCkByRW!$A$3:$A$150,HatSpCkByRW!H$3:H$150,0)/$Q112/$P112/tblCleElumTreatments!G$25,0)</f>
        <v>#VALUE!</v>
      </c>
      <c r="Z112" s="13" t="e">
        <f>ROUND(_xlfn.XLOOKUP('Yearling Chinook'!$A112,HatSpCkByRW!$A$3:$A$150,HatSpCkByRW!I$3:I$150,0)/$Q112/$P112/tblCleElumTreatments!H$25,0)</f>
        <v>#VALUE!</v>
      </c>
      <c r="AA112" s="13" t="e">
        <f>ROUND(_xlfn.XLOOKUP('Yearling Chinook'!$A112,HatSpCkByRW!$A$3:$A$150,HatSpCkByRW!J$3:J$150,0)/$Q112/$P112/tblCleElumTreatments!I$25,0)</f>
        <v>#VALUE!</v>
      </c>
      <c r="AB112" s="13"/>
      <c r="AC112" s="13"/>
      <c r="AD112" s="13"/>
      <c r="AE112" s="13"/>
      <c r="AF112" s="13"/>
      <c r="AG112" s="13"/>
      <c r="AH112" s="13"/>
      <c r="AI112" s="13"/>
      <c r="AK112" s="2" t="str">
        <f t="shared" si="17"/>
        <v/>
      </c>
      <c r="AL112" s="2" t="str">
        <f t="shared" si="18"/>
        <v/>
      </c>
      <c r="AM112" s="13" t="str">
        <f t="shared" si="19"/>
        <v/>
      </c>
    </row>
    <row r="113" spans="1:39" x14ac:dyDescent="0.45">
      <c r="A113" s="17" t="str">
        <f>IF(tblTally!B111="","",tblTally!B111)</f>
        <v/>
      </c>
      <c r="B113" s="13" t="str">
        <f>IF(tblTally!B111="","",tblTally!C111+tblTally!D111)</f>
        <v/>
      </c>
      <c r="C113" s="13" t="str">
        <f>IF(tblTally!C111="","",tblTally!C111)</f>
        <v/>
      </c>
      <c r="D113" s="18" t="str">
        <f t="shared" si="12"/>
        <v/>
      </c>
      <c r="E113" s="13" t="str">
        <f>IF(tblTally!J111=0,"",tblTally!J111)</f>
        <v/>
      </c>
      <c r="F113" s="13" t="str">
        <f>IF(E113="","",E113+tblTally!AS111+tblTally!BB111)</f>
        <v/>
      </c>
      <c r="G113" s="13" t="str">
        <f>IF(tblTally!T111+tblTally!U111=0,"",tblTally!T111+tblTally!U111)</f>
        <v/>
      </c>
      <c r="H113" s="13" t="str">
        <f>IF(tblTally!V111+tblTally!W111=0,"",tblTally!V111+tblTally!W111)</f>
        <v/>
      </c>
      <c r="I113" s="13" t="str">
        <f>IF(tblTally!X111+tblTally!Y111=0,"",tblTally!X111+tblTally!Y111)</f>
        <v/>
      </c>
      <c r="J113" s="13" t="str">
        <f>IF(tblTally!Z111+tblTally!AA111=0,"",tblTally!Z111+tblTally!AA111)</f>
        <v/>
      </c>
      <c r="K113" s="13" t="str">
        <f>IF(tblTally!AB111+tblTally!AC111=0,"",tblTally!AB111+tblTally!AC111)</f>
        <v/>
      </c>
      <c r="L113">
        <f>tblTally!K111</f>
        <v>0</v>
      </c>
      <c r="M113" s="18" t="str">
        <f>IF(tblTally!E111="","",tblTally!E111/100)</f>
        <v/>
      </c>
      <c r="N113" s="18" t="str">
        <f t="shared" si="13"/>
        <v/>
      </c>
      <c r="O113" s="18" t="e">
        <f>ModelParameters!Intercept+ModelParameters!CH1offset+((B113-ModelParameters!MeanFlow)/ModelParameters!SDFlow)*ModelParameters!FlowSlope+((D113-ModelParameters!MeanDiversion)/ModelParameters!SDDiversion)*ModelParameters!DiversionSlope</f>
        <v>#VALUE!</v>
      </c>
      <c r="P113" s="18" t="e">
        <f t="shared" si="14"/>
        <v>#VALUE!</v>
      </c>
      <c r="Q113" s="21" t="e">
        <f t="shared" si="15"/>
        <v>#VALUE!</v>
      </c>
      <c r="R113" s="13" t="str">
        <f t="shared" si="16"/>
        <v/>
      </c>
      <c r="S113" s="13" t="e">
        <f>ROUND(_xlfn.XLOOKUP('Yearling Chinook'!$A113,HatSpCkByRW!$A$3:$A$150,HatSpCkByRW!B$3:B$150,0)/$Q113/$P113/tblCleElumTreatments!A$25,0)</f>
        <v>#VALUE!</v>
      </c>
      <c r="T113" s="13" t="e">
        <f>ROUND(_xlfn.XLOOKUP('Yearling Chinook'!$A113,HatSpCkByRW!$A$3:$A$150,HatSpCkByRW!C$3:C$150,0)/$Q113/$P113/tblCleElumTreatments!B$25,0)</f>
        <v>#VALUE!</v>
      </c>
      <c r="U113" s="13" t="e">
        <f>ROUND(_xlfn.XLOOKUP('Yearling Chinook'!$A113,HatSpCkByRW!$A$3:$A$150,HatSpCkByRW!D$3:D$150,0)/$Q113/$P113/tblCleElumTreatments!C$25,0)</f>
        <v>#VALUE!</v>
      </c>
      <c r="V113" s="13" t="e">
        <f>ROUND(_xlfn.XLOOKUP('Yearling Chinook'!$A113,HatSpCkByRW!$A$3:$A$150,HatSpCkByRW!E$3:E$150,0)/$Q113/$P113/tblCleElumTreatments!D$25,0)</f>
        <v>#VALUE!</v>
      </c>
      <c r="W113" s="13" t="e">
        <f>ROUND(_xlfn.XLOOKUP('Yearling Chinook'!$A113,HatSpCkByRW!$A$3:$A$150,HatSpCkByRW!F$3:F$150,0)/$Q113/$P113/tblCleElumTreatments!E$25,0)</f>
        <v>#VALUE!</v>
      </c>
      <c r="X113" s="13" t="e">
        <f>ROUND(_xlfn.XLOOKUP('Yearling Chinook'!$A113,HatSpCkByRW!$A$3:$A$150,HatSpCkByRW!G$3:G$150,0)/$Q113/$P113/tblCleElumTreatments!F$25,0)</f>
        <v>#VALUE!</v>
      </c>
      <c r="Y113" s="13" t="e">
        <f>ROUND(_xlfn.XLOOKUP('Yearling Chinook'!$A113,HatSpCkByRW!$A$3:$A$150,HatSpCkByRW!H$3:H$150,0)/$Q113/$P113/tblCleElumTreatments!G$25,0)</f>
        <v>#VALUE!</v>
      </c>
      <c r="Z113" s="13" t="e">
        <f>ROUND(_xlfn.XLOOKUP('Yearling Chinook'!$A113,HatSpCkByRW!$A$3:$A$150,HatSpCkByRW!I$3:I$150,0)/$Q113/$P113/tblCleElumTreatments!H$25,0)</f>
        <v>#VALUE!</v>
      </c>
      <c r="AA113" s="13" t="e">
        <f>ROUND(_xlfn.XLOOKUP('Yearling Chinook'!$A113,HatSpCkByRW!$A$3:$A$150,HatSpCkByRW!J$3:J$150,0)/$Q113/$P113/tblCleElumTreatments!I$25,0)</f>
        <v>#VALUE!</v>
      </c>
      <c r="AB113" s="13"/>
      <c r="AC113" s="13"/>
      <c r="AD113" s="13"/>
      <c r="AE113" s="13"/>
      <c r="AF113" s="13"/>
      <c r="AG113" s="13"/>
      <c r="AH113" s="13"/>
      <c r="AI113" s="13"/>
      <c r="AK113" s="2" t="str">
        <f t="shared" si="17"/>
        <v/>
      </c>
      <c r="AL113" s="2" t="str">
        <f t="shared" si="18"/>
        <v/>
      </c>
      <c r="AM113" s="13" t="str">
        <f t="shared" si="19"/>
        <v/>
      </c>
    </row>
    <row r="114" spans="1:39" x14ac:dyDescent="0.45">
      <c r="A114" s="17" t="str">
        <f>IF(tblTally!B112="","",tblTally!B112)</f>
        <v/>
      </c>
      <c r="B114" s="13" t="str">
        <f>IF(tblTally!B112="","",tblTally!C112+tblTally!D112)</f>
        <v/>
      </c>
      <c r="C114" s="13" t="str">
        <f>IF(tblTally!C112="","",tblTally!C112)</f>
        <v/>
      </c>
      <c r="D114" s="18" t="str">
        <f t="shared" si="12"/>
        <v/>
      </c>
      <c r="E114" s="13" t="str">
        <f>IF(tblTally!J112=0,"",tblTally!J112)</f>
        <v/>
      </c>
      <c r="F114" s="13" t="str">
        <f>IF(E114="","",E114+tblTally!AS112+tblTally!BB112)</f>
        <v/>
      </c>
      <c r="G114" s="13" t="str">
        <f>IF(tblTally!T112+tblTally!U112=0,"",tblTally!T112+tblTally!U112)</f>
        <v/>
      </c>
      <c r="H114" s="13" t="str">
        <f>IF(tblTally!V112+tblTally!W112=0,"",tblTally!V112+tblTally!W112)</f>
        <v/>
      </c>
      <c r="I114" s="13" t="str">
        <f>IF(tblTally!X112+tblTally!Y112=0,"",tblTally!X112+tblTally!Y112)</f>
        <v/>
      </c>
      <c r="J114" s="13" t="str">
        <f>IF(tblTally!Z112+tblTally!AA112=0,"",tblTally!Z112+tblTally!AA112)</f>
        <v/>
      </c>
      <c r="K114" s="13" t="str">
        <f>IF(tblTally!AB112+tblTally!AC112=0,"",tblTally!AB112+tblTally!AC112)</f>
        <v/>
      </c>
      <c r="L114">
        <f>tblTally!K112</f>
        <v>0</v>
      </c>
      <c r="M114" s="18" t="str">
        <f>IF(tblTally!E112="","",tblTally!E112/100)</f>
        <v/>
      </c>
      <c r="N114" s="18" t="str">
        <f t="shared" si="13"/>
        <v/>
      </c>
      <c r="O114" s="18" t="e">
        <f>ModelParameters!Intercept+ModelParameters!CH1offset+((B114-ModelParameters!MeanFlow)/ModelParameters!SDFlow)*ModelParameters!FlowSlope+((D114-ModelParameters!MeanDiversion)/ModelParameters!SDDiversion)*ModelParameters!DiversionSlope</f>
        <v>#VALUE!</v>
      </c>
      <c r="P114" s="18" t="e">
        <f t="shared" si="14"/>
        <v>#VALUE!</v>
      </c>
      <c r="Q114" s="21" t="e">
        <f t="shared" si="15"/>
        <v>#VALUE!</v>
      </c>
      <c r="R114" s="13" t="str">
        <f t="shared" si="16"/>
        <v/>
      </c>
      <c r="S114" s="13" t="e">
        <f>ROUND(_xlfn.XLOOKUP('Yearling Chinook'!$A114,HatSpCkByRW!$A$3:$A$150,HatSpCkByRW!B$3:B$150,0)/$Q114/$P114/tblCleElumTreatments!A$25,0)</f>
        <v>#VALUE!</v>
      </c>
      <c r="T114" s="13" t="e">
        <f>ROUND(_xlfn.XLOOKUP('Yearling Chinook'!$A114,HatSpCkByRW!$A$3:$A$150,HatSpCkByRW!C$3:C$150,0)/$Q114/$P114/tblCleElumTreatments!B$25,0)</f>
        <v>#VALUE!</v>
      </c>
      <c r="U114" s="13" t="e">
        <f>ROUND(_xlfn.XLOOKUP('Yearling Chinook'!$A114,HatSpCkByRW!$A$3:$A$150,HatSpCkByRW!D$3:D$150,0)/$Q114/$P114/tblCleElumTreatments!C$25,0)</f>
        <v>#VALUE!</v>
      </c>
      <c r="V114" s="13" t="e">
        <f>ROUND(_xlfn.XLOOKUP('Yearling Chinook'!$A114,HatSpCkByRW!$A$3:$A$150,HatSpCkByRW!E$3:E$150,0)/$Q114/$P114/tblCleElumTreatments!D$25,0)</f>
        <v>#VALUE!</v>
      </c>
      <c r="W114" s="13" t="e">
        <f>ROUND(_xlfn.XLOOKUP('Yearling Chinook'!$A114,HatSpCkByRW!$A$3:$A$150,HatSpCkByRW!F$3:F$150,0)/$Q114/$P114/tblCleElumTreatments!E$25,0)</f>
        <v>#VALUE!</v>
      </c>
      <c r="X114" s="13" t="e">
        <f>ROUND(_xlfn.XLOOKUP('Yearling Chinook'!$A114,HatSpCkByRW!$A$3:$A$150,HatSpCkByRW!G$3:G$150,0)/$Q114/$P114/tblCleElumTreatments!F$25,0)</f>
        <v>#VALUE!</v>
      </c>
      <c r="Y114" s="13" t="e">
        <f>ROUND(_xlfn.XLOOKUP('Yearling Chinook'!$A114,HatSpCkByRW!$A$3:$A$150,HatSpCkByRW!H$3:H$150,0)/$Q114/$P114/tblCleElumTreatments!G$25,0)</f>
        <v>#VALUE!</v>
      </c>
      <c r="Z114" s="13" t="e">
        <f>ROUND(_xlfn.XLOOKUP('Yearling Chinook'!$A114,HatSpCkByRW!$A$3:$A$150,HatSpCkByRW!I$3:I$150,0)/$Q114/$P114/tblCleElumTreatments!H$25,0)</f>
        <v>#VALUE!</v>
      </c>
      <c r="AA114" s="13" t="e">
        <f>ROUND(_xlfn.XLOOKUP('Yearling Chinook'!$A114,HatSpCkByRW!$A$3:$A$150,HatSpCkByRW!J$3:J$150,0)/$Q114/$P114/tblCleElumTreatments!I$25,0)</f>
        <v>#VALUE!</v>
      </c>
      <c r="AB114" s="13"/>
      <c r="AC114" s="13"/>
      <c r="AD114" s="13"/>
      <c r="AE114" s="13"/>
      <c r="AF114" s="13"/>
      <c r="AG114" s="13"/>
      <c r="AH114" s="13"/>
      <c r="AI114" s="13"/>
      <c r="AK114" s="2" t="str">
        <f t="shared" si="17"/>
        <v/>
      </c>
      <c r="AL114" s="2" t="str">
        <f t="shared" si="18"/>
        <v/>
      </c>
      <c r="AM114" s="13" t="str">
        <f t="shared" si="19"/>
        <v/>
      </c>
    </row>
    <row r="115" spans="1:39" x14ac:dyDescent="0.45">
      <c r="A115" s="17" t="str">
        <f>IF(tblTally!B113="","",tblTally!B113)</f>
        <v/>
      </c>
      <c r="B115" s="13" t="str">
        <f>IF(tblTally!B113="","",tblTally!C113+tblTally!D113)</f>
        <v/>
      </c>
      <c r="C115" s="13" t="str">
        <f>IF(tblTally!C113="","",tblTally!C113)</f>
        <v/>
      </c>
      <c r="D115" s="18" t="str">
        <f t="shared" si="12"/>
        <v/>
      </c>
      <c r="E115" s="13" t="str">
        <f>IF(tblTally!J113=0,"",tblTally!J113)</f>
        <v/>
      </c>
      <c r="F115" s="13" t="str">
        <f>IF(E115="","",E115+tblTally!AS113+tblTally!BB113)</f>
        <v/>
      </c>
      <c r="G115" s="13" t="str">
        <f>IF(tblTally!T113+tblTally!U113=0,"",tblTally!T113+tblTally!U113)</f>
        <v/>
      </c>
      <c r="H115" s="13" t="str">
        <f>IF(tblTally!V113+tblTally!W113=0,"",tblTally!V113+tblTally!W113)</f>
        <v/>
      </c>
      <c r="I115" s="13" t="str">
        <f>IF(tblTally!X113+tblTally!Y113=0,"",tblTally!X113+tblTally!Y113)</f>
        <v/>
      </c>
      <c r="J115" s="13" t="str">
        <f>IF(tblTally!Z113+tblTally!AA113=0,"",tblTally!Z113+tblTally!AA113)</f>
        <v/>
      </c>
      <c r="K115" s="13" t="str">
        <f>IF(tblTally!AB113+tblTally!AC113=0,"",tblTally!AB113+tblTally!AC113)</f>
        <v/>
      </c>
      <c r="L115">
        <f>tblTally!K113</f>
        <v>0</v>
      </c>
      <c r="M115" s="18" t="str">
        <f>IF(tblTally!E113="","",tblTally!E113/100)</f>
        <v/>
      </c>
      <c r="N115" s="18" t="str">
        <f t="shared" si="13"/>
        <v/>
      </c>
      <c r="O115" s="18" t="e">
        <f>ModelParameters!Intercept+ModelParameters!CH1offset+((B115-ModelParameters!MeanFlow)/ModelParameters!SDFlow)*ModelParameters!FlowSlope+((D115-ModelParameters!MeanDiversion)/ModelParameters!SDDiversion)*ModelParameters!DiversionSlope</f>
        <v>#VALUE!</v>
      </c>
      <c r="P115" s="18" t="e">
        <f t="shared" si="14"/>
        <v>#VALUE!</v>
      </c>
      <c r="Q115" s="21" t="e">
        <f t="shared" si="15"/>
        <v>#VALUE!</v>
      </c>
      <c r="R115" s="13" t="str">
        <f t="shared" si="16"/>
        <v/>
      </c>
      <c r="S115" s="13" t="e">
        <f>ROUND(_xlfn.XLOOKUP('Yearling Chinook'!$A115,HatSpCkByRW!$A$3:$A$150,HatSpCkByRW!B$3:B$150,0)/$Q115/$P115/tblCleElumTreatments!A$25,0)</f>
        <v>#VALUE!</v>
      </c>
      <c r="T115" s="13" t="e">
        <f>ROUND(_xlfn.XLOOKUP('Yearling Chinook'!$A115,HatSpCkByRW!$A$3:$A$150,HatSpCkByRW!C$3:C$150,0)/$Q115/$P115/tblCleElumTreatments!B$25,0)</f>
        <v>#VALUE!</v>
      </c>
      <c r="U115" s="13" t="e">
        <f>ROUND(_xlfn.XLOOKUP('Yearling Chinook'!$A115,HatSpCkByRW!$A$3:$A$150,HatSpCkByRW!D$3:D$150,0)/$Q115/$P115/tblCleElumTreatments!C$25,0)</f>
        <v>#VALUE!</v>
      </c>
      <c r="V115" s="13" t="e">
        <f>ROUND(_xlfn.XLOOKUP('Yearling Chinook'!$A115,HatSpCkByRW!$A$3:$A$150,HatSpCkByRW!E$3:E$150,0)/$Q115/$P115/tblCleElumTreatments!D$25,0)</f>
        <v>#VALUE!</v>
      </c>
      <c r="W115" s="13" t="e">
        <f>ROUND(_xlfn.XLOOKUP('Yearling Chinook'!$A115,HatSpCkByRW!$A$3:$A$150,HatSpCkByRW!F$3:F$150,0)/$Q115/$P115/tblCleElumTreatments!E$25,0)</f>
        <v>#VALUE!</v>
      </c>
      <c r="X115" s="13" t="e">
        <f>ROUND(_xlfn.XLOOKUP('Yearling Chinook'!$A115,HatSpCkByRW!$A$3:$A$150,HatSpCkByRW!G$3:G$150,0)/$Q115/$P115/tblCleElumTreatments!F$25,0)</f>
        <v>#VALUE!</v>
      </c>
      <c r="Y115" s="13" t="e">
        <f>ROUND(_xlfn.XLOOKUP('Yearling Chinook'!$A115,HatSpCkByRW!$A$3:$A$150,HatSpCkByRW!H$3:H$150,0)/$Q115/$P115/tblCleElumTreatments!G$25,0)</f>
        <v>#VALUE!</v>
      </c>
      <c r="Z115" s="13" t="e">
        <f>ROUND(_xlfn.XLOOKUP('Yearling Chinook'!$A115,HatSpCkByRW!$A$3:$A$150,HatSpCkByRW!I$3:I$150,0)/$Q115/$P115/tblCleElumTreatments!H$25,0)</f>
        <v>#VALUE!</v>
      </c>
      <c r="AA115" s="13" t="e">
        <f>ROUND(_xlfn.XLOOKUP('Yearling Chinook'!$A115,HatSpCkByRW!$A$3:$A$150,HatSpCkByRW!J$3:J$150,0)/$Q115/$P115/tblCleElumTreatments!I$25,0)</f>
        <v>#VALUE!</v>
      </c>
      <c r="AB115" s="13"/>
      <c r="AC115" s="13"/>
      <c r="AD115" s="13"/>
      <c r="AE115" s="13"/>
      <c r="AF115" s="13"/>
      <c r="AG115" s="13"/>
      <c r="AH115" s="13"/>
      <c r="AI115" s="13"/>
      <c r="AK115" s="2" t="str">
        <f t="shared" si="17"/>
        <v/>
      </c>
      <c r="AL115" s="2" t="str">
        <f t="shared" si="18"/>
        <v/>
      </c>
      <c r="AM115" s="13" t="str">
        <f t="shared" si="19"/>
        <v/>
      </c>
    </row>
    <row r="116" spans="1:39" x14ac:dyDescent="0.45">
      <c r="A116" s="17" t="str">
        <f>IF(tblTally!B114="","",tblTally!B114)</f>
        <v/>
      </c>
      <c r="B116" s="13" t="str">
        <f>IF(tblTally!B114="","",tblTally!C114+tblTally!D114)</f>
        <v/>
      </c>
      <c r="C116" s="13" t="str">
        <f>IF(tblTally!C114="","",tblTally!C114)</f>
        <v/>
      </c>
      <c r="D116" s="18" t="str">
        <f t="shared" si="12"/>
        <v/>
      </c>
      <c r="E116" s="13" t="str">
        <f>IF(tblTally!J114=0,"",tblTally!J114)</f>
        <v/>
      </c>
      <c r="F116" s="13" t="str">
        <f>IF(E116="","",E116+tblTally!AS114+tblTally!BB114)</f>
        <v/>
      </c>
      <c r="G116" s="13" t="str">
        <f>IF(tblTally!T114+tblTally!U114=0,"",tblTally!T114+tblTally!U114)</f>
        <v/>
      </c>
      <c r="H116" s="13" t="str">
        <f>IF(tblTally!V114+tblTally!W114=0,"",tblTally!V114+tblTally!W114)</f>
        <v/>
      </c>
      <c r="I116" s="13" t="str">
        <f>IF(tblTally!X114+tblTally!Y114=0,"",tblTally!X114+tblTally!Y114)</f>
        <v/>
      </c>
      <c r="J116" s="13" t="str">
        <f>IF(tblTally!Z114+tblTally!AA114=0,"",tblTally!Z114+tblTally!AA114)</f>
        <v/>
      </c>
      <c r="K116" s="13" t="str">
        <f>IF(tblTally!AB114+tblTally!AC114=0,"",tblTally!AB114+tblTally!AC114)</f>
        <v/>
      </c>
      <c r="L116">
        <f>tblTally!K114</f>
        <v>0</v>
      </c>
      <c r="M116" s="18" t="str">
        <f>IF(tblTally!E114="","",tblTally!E114/100)</f>
        <v/>
      </c>
      <c r="N116" s="18" t="str">
        <f t="shared" si="13"/>
        <v/>
      </c>
      <c r="O116" s="18" t="e">
        <f>ModelParameters!Intercept+ModelParameters!CH1offset+((B116-ModelParameters!MeanFlow)/ModelParameters!SDFlow)*ModelParameters!FlowSlope+((D116-ModelParameters!MeanDiversion)/ModelParameters!SDDiversion)*ModelParameters!DiversionSlope</f>
        <v>#VALUE!</v>
      </c>
      <c r="P116" s="18" t="e">
        <f t="shared" si="14"/>
        <v>#VALUE!</v>
      </c>
      <c r="Q116" s="21" t="e">
        <f t="shared" si="15"/>
        <v>#VALUE!</v>
      </c>
      <c r="R116" s="13" t="str">
        <f t="shared" si="16"/>
        <v/>
      </c>
      <c r="S116" s="13" t="e">
        <f>ROUND(_xlfn.XLOOKUP('Yearling Chinook'!$A116,HatSpCkByRW!$A$3:$A$150,HatSpCkByRW!B$3:B$150,0)/$Q116/$P116/tblCleElumTreatments!A$25,0)</f>
        <v>#VALUE!</v>
      </c>
      <c r="T116" s="13" t="e">
        <f>ROUND(_xlfn.XLOOKUP('Yearling Chinook'!$A116,HatSpCkByRW!$A$3:$A$150,HatSpCkByRW!C$3:C$150,0)/$Q116/$P116/tblCleElumTreatments!B$25,0)</f>
        <v>#VALUE!</v>
      </c>
      <c r="U116" s="13" t="e">
        <f>ROUND(_xlfn.XLOOKUP('Yearling Chinook'!$A116,HatSpCkByRW!$A$3:$A$150,HatSpCkByRW!D$3:D$150,0)/$Q116/$P116/tblCleElumTreatments!C$25,0)</f>
        <v>#VALUE!</v>
      </c>
      <c r="V116" s="13" t="e">
        <f>ROUND(_xlfn.XLOOKUP('Yearling Chinook'!$A116,HatSpCkByRW!$A$3:$A$150,HatSpCkByRW!E$3:E$150,0)/$Q116/$P116/tblCleElumTreatments!D$25,0)</f>
        <v>#VALUE!</v>
      </c>
      <c r="W116" s="13" t="e">
        <f>ROUND(_xlfn.XLOOKUP('Yearling Chinook'!$A116,HatSpCkByRW!$A$3:$A$150,HatSpCkByRW!F$3:F$150,0)/$Q116/$P116/tblCleElumTreatments!E$25,0)</f>
        <v>#VALUE!</v>
      </c>
      <c r="X116" s="13" t="e">
        <f>ROUND(_xlfn.XLOOKUP('Yearling Chinook'!$A116,HatSpCkByRW!$A$3:$A$150,HatSpCkByRW!G$3:G$150,0)/$Q116/$P116/tblCleElumTreatments!F$25,0)</f>
        <v>#VALUE!</v>
      </c>
      <c r="Y116" s="13" t="e">
        <f>ROUND(_xlfn.XLOOKUP('Yearling Chinook'!$A116,HatSpCkByRW!$A$3:$A$150,HatSpCkByRW!H$3:H$150,0)/$Q116/$P116/tblCleElumTreatments!G$25,0)</f>
        <v>#VALUE!</v>
      </c>
      <c r="Z116" s="13" t="e">
        <f>ROUND(_xlfn.XLOOKUP('Yearling Chinook'!$A116,HatSpCkByRW!$A$3:$A$150,HatSpCkByRW!I$3:I$150,0)/$Q116/$P116/tblCleElumTreatments!H$25,0)</f>
        <v>#VALUE!</v>
      </c>
      <c r="AA116" s="13" t="e">
        <f>ROUND(_xlfn.XLOOKUP('Yearling Chinook'!$A116,HatSpCkByRW!$A$3:$A$150,HatSpCkByRW!J$3:J$150,0)/$Q116/$P116/tblCleElumTreatments!I$25,0)</f>
        <v>#VALUE!</v>
      </c>
      <c r="AB116" s="13"/>
      <c r="AC116" s="13"/>
      <c r="AD116" s="13"/>
      <c r="AE116" s="13"/>
      <c r="AF116" s="13"/>
      <c r="AG116" s="13"/>
      <c r="AH116" s="13"/>
      <c r="AI116" s="13"/>
      <c r="AK116" s="2" t="str">
        <f t="shared" si="17"/>
        <v/>
      </c>
      <c r="AL116" s="2" t="str">
        <f t="shared" si="18"/>
        <v/>
      </c>
      <c r="AM116" s="13" t="str">
        <f t="shared" si="19"/>
        <v/>
      </c>
    </row>
    <row r="117" spans="1:39" x14ac:dyDescent="0.45">
      <c r="A117" s="17" t="str">
        <f>IF(tblTally!B115="","",tblTally!B115)</f>
        <v/>
      </c>
      <c r="B117" s="13" t="str">
        <f>IF(tblTally!B115="","",tblTally!C115+tblTally!D115)</f>
        <v/>
      </c>
      <c r="C117" s="13" t="str">
        <f>IF(tblTally!C115="","",tblTally!C115)</f>
        <v/>
      </c>
      <c r="D117" s="18" t="str">
        <f t="shared" si="12"/>
        <v/>
      </c>
      <c r="E117" s="13" t="str">
        <f>IF(tblTally!J115=0,"",tblTally!J115)</f>
        <v/>
      </c>
      <c r="F117" s="13" t="str">
        <f>IF(E117="","",E117+tblTally!AS115+tblTally!BB115)</f>
        <v/>
      </c>
      <c r="G117" s="13" t="str">
        <f>IF(tblTally!T115+tblTally!U115=0,"",tblTally!T115+tblTally!U115)</f>
        <v/>
      </c>
      <c r="H117" s="13" t="str">
        <f>IF(tblTally!V115+tblTally!W115=0,"",tblTally!V115+tblTally!W115)</f>
        <v/>
      </c>
      <c r="I117" s="13" t="str">
        <f>IF(tblTally!X115+tblTally!Y115=0,"",tblTally!X115+tblTally!Y115)</f>
        <v/>
      </c>
      <c r="J117" s="13" t="str">
        <f>IF(tblTally!Z115+tblTally!AA115=0,"",tblTally!Z115+tblTally!AA115)</f>
        <v/>
      </c>
      <c r="K117" s="13" t="str">
        <f>IF(tblTally!AB115+tblTally!AC115=0,"",tblTally!AB115+tblTally!AC115)</f>
        <v/>
      </c>
      <c r="L117">
        <f>tblTally!K115</f>
        <v>0</v>
      </c>
      <c r="M117" s="18" t="str">
        <f>IF(tblTally!E115="","",tblTally!E115/100)</f>
        <v/>
      </c>
      <c r="N117" s="18" t="str">
        <f t="shared" si="13"/>
        <v/>
      </c>
      <c r="O117" s="18" t="e">
        <f>ModelParameters!Intercept+ModelParameters!CH1offset+((B117-ModelParameters!MeanFlow)/ModelParameters!SDFlow)*ModelParameters!FlowSlope+((D117-ModelParameters!MeanDiversion)/ModelParameters!SDDiversion)*ModelParameters!DiversionSlope</f>
        <v>#VALUE!</v>
      </c>
      <c r="P117" s="18" t="e">
        <f t="shared" si="14"/>
        <v>#VALUE!</v>
      </c>
      <c r="Q117" s="21" t="e">
        <f t="shared" si="15"/>
        <v>#VALUE!</v>
      </c>
      <c r="R117" s="13" t="str">
        <f t="shared" si="16"/>
        <v/>
      </c>
      <c r="S117" s="13" t="e">
        <f>ROUND(_xlfn.XLOOKUP('Yearling Chinook'!$A117,HatSpCkByRW!$A$3:$A$150,HatSpCkByRW!B$3:B$150,0)/$Q117/$P117/tblCleElumTreatments!A$25,0)</f>
        <v>#VALUE!</v>
      </c>
      <c r="T117" s="13" t="e">
        <f>ROUND(_xlfn.XLOOKUP('Yearling Chinook'!$A117,HatSpCkByRW!$A$3:$A$150,HatSpCkByRW!C$3:C$150,0)/$Q117/$P117/tblCleElumTreatments!B$25,0)</f>
        <v>#VALUE!</v>
      </c>
      <c r="U117" s="13" t="e">
        <f>ROUND(_xlfn.XLOOKUP('Yearling Chinook'!$A117,HatSpCkByRW!$A$3:$A$150,HatSpCkByRW!D$3:D$150,0)/$Q117/$P117/tblCleElumTreatments!C$25,0)</f>
        <v>#VALUE!</v>
      </c>
      <c r="V117" s="13" t="e">
        <f>ROUND(_xlfn.XLOOKUP('Yearling Chinook'!$A117,HatSpCkByRW!$A$3:$A$150,HatSpCkByRW!E$3:E$150,0)/$Q117/$P117/tblCleElumTreatments!D$25,0)</f>
        <v>#VALUE!</v>
      </c>
      <c r="W117" s="13" t="e">
        <f>ROUND(_xlfn.XLOOKUP('Yearling Chinook'!$A117,HatSpCkByRW!$A$3:$A$150,HatSpCkByRW!F$3:F$150,0)/$Q117/$P117/tblCleElumTreatments!E$25,0)</f>
        <v>#VALUE!</v>
      </c>
      <c r="X117" s="13" t="e">
        <f>ROUND(_xlfn.XLOOKUP('Yearling Chinook'!$A117,HatSpCkByRW!$A$3:$A$150,HatSpCkByRW!G$3:G$150,0)/$Q117/$P117/tblCleElumTreatments!F$25,0)</f>
        <v>#VALUE!</v>
      </c>
      <c r="Y117" s="13" t="e">
        <f>ROUND(_xlfn.XLOOKUP('Yearling Chinook'!$A117,HatSpCkByRW!$A$3:$A$150,HatSpCkByRW!H$3:H$150,0)/$Q117/$P117/tblCleElumTreatments!G$25,0)</f>
        <v>#VALUE!</v>
      </c>
      <c r="Z117" s="13" t="e">
        <f>ROUND(_xlfn.XLOOKUP('Yearling Chinook'!$A117,HatSpCkByRW!$A$3:$A$150,HatSpCkByRW!I$3:I$150,0)/$Q117/$P117/tblCleElumTreatments!H$25,0)</f>
        <v>#VALUE!</v>
      </c>
      <c r="AA117" s="13" t="e">
        <f>ROUND(_xlfn.XLOOKUP('Yearling Chinook'!$A117,HatSpCkByRW!$A$3:$A$150,HatSpCkByRW!J$3:J$150,0)/$Q117/$P117/tblCleElumTreatments!I$25,0)</f>
        <v>#VALUE!</v>
      </c>
      <c r="AB117" s="13"/>
      <c r="AC117" s="13"/>
      <c r="AD117" s="13"/>
      <c r="AE117" s="13"/>
      <c r="AF117" s="13"/>
      <c r="AG117" s="13"/>
      <c r="AH117" s="13"/>
      <c r="AI117" s="13"/>
      <c r="AK117" s="2" t="str">
        <f t="shared" si="17"/>
        <v/>
      </c>
      <c r="AL117" s="2" t="str">
        <f t="shared" si="18"/>
        <v/>
      </c>
      <c r="AM117" s="13" t="str">
        <f t="shared" si="19"/>
        <v/>
      </c>
    </row>
    <row r="118" spans="1:39" x14ac:dyDescent="0.45">
      <c r="A118" s="17" t="str">
        <f>IF(tblTally!B116="","",tblTally!B116)</f>
        <v/>
      </c>
      <c r="B118" s="13" t="str">
        <f>IF(tblTally!B116="","",tblTally!C116+tblTally!D116)</f>
        <v/>
      </c>
      <c r="C118" s="13" t="str">
        <f>IF(tblTally!C116="","",tblTally!C116)</f>
        <v/>
      </c>
      <c r="D118" s="18" t="str">
        <f t="shared" si="12"/>
        <v/>
      </c>
      <c r="E118" s="13" t="str">
        <f>IF(tblTally!J116=0,"",tblTally!J116)</f>
        <v/>
      </c>
      <c r="F118" s="13" t="str">
        <f>IF(E118="","",E118+tblTally!AS116+tblTally!BB116)</f>
        <v/>
      </c>
      <c r="G118" s="13" t="str">
        <f>IF(tblTally!T116+tblTally!U116=0,"",tblTally!T116+tblTally!U116)</f>
        <v/>
      </c>
      <c r="H118" s="13" t="str">
        <f>IF(tblTally!V116+tblTally!W116=0,"",tblTally!V116+tblTally!W116)</f>
        <v/>
      </c>
      <c r="I118" s="13" t="str">
        <f>IF(tblTally!X116+tblTally!Y116=0,"",tblTally!X116+tblTally!Y116)</f>
        <v/>
      </c>
      <c r="J118" s="13" t="str">
        <f>IF(tblTally!Z116+tblTally!AA116=0,"",tblTally!Z116+tblTally!AA116)</f>
        <v/>
      </c>
      <c r="K118" s="13" t="str">
        <f>IF(tblTally!AB116+tblTally!AC116=0,"",tblTally!AB116+tblTally!AC116)</f>
        <v/>
      </c>
      <c r="L118">
        <f>tblTally!K116</f>
        <v>0</v>
      </c>
      <c r="M118" s="18" t="str">
        <f>IF(tblTally!E116="","",tblTally!E116/100)</f>
        <v/>
      </c>
      <c r="N118" s="18" t="str">
        <f t="shared" si="13"/>
        <v/>
      </c>
      <c r="O118" s="18" t="e">
        <f>ModelParameters!Intercept+ModelParameters!CH1offset+((B118-ModelParameters!MeanFlow)/ModelParameters!SDFlow)*ModelParameters!FlowSlope+((D118-ModelParameters!MeanDiversion)/ModelParameters!SDDiversion)*ModelParameters!DiversionSlope</f>
        <v>#VALUE!</v>
      </c>
      <c r="P118" s="18" t="e">
        <f t="shared" si="14"/>
        <v>#VALUE!</v>
      </c>
      <c r="Q118" s="21" t="e">
        <f t="shared" si="15"/>
        <v>#VALUE!</v>
      </c>
      <c r="R118" s="13" t="str">
        <f t="shared" si="16"/>
        <v/>
      </c>
      <c r="S118" s="13" t="e">
        <f>ROUND(_xlfn.XLOOKUP('Yearling Chinook'!$A118,HatSpCkByRW!$A$3:$A$150,HatSpCkByRW!B$3:B$150,0)/$Q118/$P118/tblCleElumTreatments!A$25,0)</f>
        <v>#VALUE!</v>
      </c>
      <c r="T118" s="13" t="e">
        <f>ROUND(_xlfn.XLOOKUP('Yearling Chinook'!$A118,HatSpCkByRW!$A$3:$A$150,HatSpCkByRW!C$3:C$150,0)/$Q118/$P118/tblCleElumTreatments!B$25,0)</f>
        <v>#VALUE!</v>
      </c>
      <c r="U118" s="13" t="e">
        <f>ROUND(_xlfn.XLOOKUP('Yearling Chinook'!$A118,HatSpCkByRW!$A$3:$A$150,HatSpCkByRW!D$3:D$150,0)/$Q118/$P118/tblCleElumTreatments!C$25,0)</f>
        <v>#VALUE!</v>
      </c>
      <c r="V118" s="13" t="e">
        <f>ROUND(_xlfn.XLOOKUP('Yearling Chinook'!$A118,HatSpCkByRW!$A$3:$A$150,HatSpCkByRW!E$3:E$150,0)/$Q118/$P118/tblCleElumTreatments!D$25,0)</f>
        <v>#VALUE!</v>
      </c>
      <c r="W118" s="13" t="e">
        <f>ROUND(_xlfn.XLOOKUP('Yearling Chinook'!$A118,HatSpCkByRW!$A$3:$A$150,HatSpCkByRW!F$3:F$150,0)/$Q118/$P118/tblCleElumTreatments!E$25,0)</f>
        <v>#VALUE!</v>
      </c>
      <c r="X118" s="13" t="e">
        <f>ROUND(_xlfn.XLOOKUP('Yearling Chinook'!$A118,HatSpCkByRW!$A$3:$A$150,HatSpCkByRW!G$3:G$150,0)/$Q118/$P118/tblCleElumTreatments!F$25,0)</f>
        <v>#VALUE!</v>
      </c>
      <c r="Y118" s="13" t="e">
        <f>ROUND(_xlfn.XLOOKUP('Yearling Chinook'!$A118,HatSpCkByRW!$A$3:$A$150,HatSpCkByRW!H$3:H$150,0)/$Q118/$P118/tblCleElumTreatments!G$25,0)</f>
        <v>#VALUE!</v>
      </c>
      <c r="Z118" s="13" t="e">
        <f>ROUND(_xlfn.XLOOKUP('Yearling Chinook'!$A118,HatSpCkByRW!$A$3:$A$150,HatSpCkByRW!I$3:I$150,0)/$Q118/$P118/tblCleElumTreatments!H$25,0)</f>
        <v>#VALUE!</v>
      </c>
      <c r="AA118" s="13" t="e">
        <f>ROUND(_xlfn.XLOOKUP('Yearling Chinook'!$A118,HatSpCkByRW!$A$3:$A$150,HatSpCkByRW!J$3:J$150,0)/$Q118/$P118/tblCleElumTreatments!I$25,0)</f>
        <v>#VALUE!</v>
      </c>
      <c r="AB118" s="13"/>
      <c r="AC118" s="13"/>
      <c r="AD118" s="13"/>
      <c r="AE118" s="13"/>
      <c r="AF118" s="13"/>
      <c r="AG118" s="13"/>
      <c r="AH118" s="13"/>
      <c r="AI118" s="13"/>
      <c r="AK118" s="2" t="str">
        <f t="shared" si="17"/>
        <v/>
      </c>
      <c r="AL118" s="2" t="str">
        <f t="shared" si="18"/>
        <v/>
      </c>
      <c r="AM118" s="13" t="str">
        <f t="shared" si="19"/>
        <v/>
      </c>
    </row>
    <row r="119" spans="1:39" x14ac:dyDescent="0.45">
      <c r="A119" s="17" t="str">
        <f>IF(tblTally!B117="","",tblTally!B117)</f>
        <v/>
      </c>
      <c r="B119" s="13" t="str">
        <f>IF(tblTally!B117="","",tblTally!C117+tblTally!D117)</f>
        <v/>
      </c>
      <c r="C119" s="13" t="str">
        <f>IF(tblTally!C117="","",tblTally!C117)</f>
        <v/>
      </c>
      <c r="D119" s="18" t="str">
        <f t="shared" si="12"/>
        <v/>
      </c>
      <c r="E119" s="13" t="str">
        <f>IF(tblTally!J117=0,"",tblTally!J117)</f>
        <v/>
      </c>
      <c r="F119" s="13" t="str">
        <f>IF(E119="","",E119+tblTally!AS117+tblTally!BB117)</f>
        <v/>
      </c>
      <c r="G119" s="13" t="str">
        <f>IF(tblTally!T117+tblTally!U117=0,"",tblTally!T117+tblTally!U117)</f>
        <v/>
      </c>
      <c r="H119" s="13" t="str">
        <f>IF(tblTally!V117+tblTally!W117=0,"",tblTally!V117+tblTally!W117)</f>
        <v/>
      </c>
      <c r="I119" s="13" t="str">
        <f>IF(tblTally!X117+tblTally!Y117=0,"",tblTally!X117+tblTally!Y117)</f>
        <v/>
      </c>
      <c r="J119" s="13" t="str">
        <f>IF(tblTally!Z117+tblTally!AA117=0,"",tblTally!Z117+tblTally!AA117)</f>
        <v/>
      </c>
      <c r="K119" s="13" t="str">
        <f>IF(tblTally!AB117+tblTally!AC117=0,"",tblTally!AB117+tblTally!AC117)</f>
        <v/>
      </c>
      <c r="L119">
        <f>tblTally!K117</f>
        <v>0</v>
      </c>
      <c r="M119" s="18" t="str">
        <f>IF(tblTally!E117="","",tblTally!E117/100)</f>
        <v/>
      </c>
      <c r="N119" s="18" t="str">
        <f t="shared" si="13"/>
        <v/>
      </c>
      <c r="O119" s="18" t="e">
        <f>ModelParameters!Intercept+ModelParameters!CH1offset+((B119-ModelParameters!MeanFlow)/ModelParameters!SDFlow)*ModelParameters!FlowSlope+((D119-ModelParameters!MeanDiversion)/ModelParameters!SDDiversion)*ModelParameters!DiversionSlope</f>
        <v>#VALUE!</v>
      </c>
      <c r="P119" s="18" t="e">
        <f t="shared" si="14"/>
        <v>#VALUE!</v>
      </c>
      <c r="Q119" s="21" t="e">
        <f t="shared" si="15"/>
        <v>#VALUE!</v>
      </c>
      <c r="R119" s="13" t="str">
        <f t="shared" si="16"/>
        <v/>
      </c>
      <c r="S119" s="13" t="e">
        <f>ROUND(_xlfn.XLOOKUP('Yearling Chinook'!$A119,HatSpCkByRW!$A$3:$A$150,HatSpCkByRW!B$3:B$150,0)/$Q119/$P119/tblCleElumTreatments!A$25,0)</f>
        <v>#VALUE!</v>
      </c>
      <c r="T119" s="13" t="e">
        <f>ROUND(_xlfn.XLOOKUP('Yearling Chinook'!$A119,HatSpCkByRW!$A$3:$A$150,HatSpCkByRW!C$3:C$150,0)/$Q119/$P119/tblCleElumTreatments!B$25,0)</f>
        <v>#VALUE!</v>
      </c>
      <c r="U119" s="13" t="e">
        <f>ROUND(_xlfn.XLOOKUP('Yearling Chinook'!$A119,HatSpCkByRW!$A$3:$A$150,HatSpCkByRW!D$3:D$150,0)/$Q119/$P119/tblCleElumTreatments!C$25,0)</f>
        <v>#VALUE!</v>
      </c>
      <c r="V119" s="13" t="e">
        <f>ROUND(_xlfn.XLOOKUP('Yearling Chinook'!$A119,HatSpCkByRW!$A$3:$A$150,HatSpCkByRW!E$3:E$150,0)/$Q119/$P119/tblCleElumTreatments!D$25,0)</f>
        <v>#VALUE!</v>
      </c>
      <c r="W119" s="13" t="e">
        <f>ROUND(_xlfn.XLOOKUP('Yearling Chinook'!$A119,HatSpCkByRW!$A$3:$A$150,HatSpCkByRW!F$3:F$150,0)/$Q119/$P119/tblCleElumTreatments!E$25,0)</f>
        <v>#VALUE!</v>
      </c>
      <c r="X119" s="13" t="e">
        <f>ROUND(_xlfn.XLOOKUP('Yearling Chinook'!$A119,HatSpCkByRW!$A$3:$A$150,HatSpCkByRW!G$3:G$150,0)/$Q119/$P119/tblCleElumTreatments!F$25,0)</f>
        <v>#VALUE!</v>
      </c>
      <c r="Y119" s="13" t="e">
        <f>ROUND(_xlfn.XLOOKUP('Yearling Chinook'!$A119,HatSpCkByRW!$A$3:$A$150,HatSpCkByRW!H$3:H$150,0)/$Q119/$P119/tblCleElumTreatments!G$25,0)</f>
        <v>#VALUE!</v>
      </c>
      <c r="Z119" s="13" t="e">
        <f>ROUND(_xlfn.XLOOKUP('Yearling Chinook'!$A119,HatSpCkByRW!$A$3:$A$150,HatSpCkByRW!I$3:I$150,0)/$Q119/$P119/tblCleElumTreatments!H$25,0)</f>
        <v>#VALUE!</v>
      </c>
      <c r="AA119" s="13" t="e">
        <f>ROUND(_xlfn.XLOOKUP('Yearling Chinook'!$A119,HatSpCkByRW!$A$3:$A$150,HatSpCkByRW!J$3:J$150,0)/$Q119/$P119/tblCleElumTreatments!I$25,0)</f>
        <v>#VALUE!</v>
      </c>
      <c r="AB119" s="13"/>
      <c r="AC119" s="13"/>
      <c r="AD119" s="13"/>
      <c r="AE119" s="13"/>
      <c r="AF119" s="13"/>
      <c r="AG119" s="13"/>
      <c r="AH119" s="13"/>
      <c r="AI119" s="13"/>
      <c r="AK119" s="2" t="str">
        <f t="shared" si="17"/>
        <v/>
      </c>
      <c r="AL119" s="2" t="str">
        <f t="shared" si="18"/>
        <v/>
      </c>
      <c r="AM119" s="13" t="str">
        <f t="shared" si="19"/>
        <v/>
      </c>
    </row>
    <row r="120" spans="1:39" x14ac:dyDescent="0.45">
      <c r="A120" s="17" t="str">
        <f>IF(tblTally!B118="","",tblTally!B118)</f>
        <v/>
      </c>
      <c r="B120" s="13" t="str">
        <f>IF(tblTally!B118="","",tblTally!C118+tblTally!D118)</f>
        <v/>
      </c>
      <c r="C120" s="13" t="str">
        <f>IF(tblTally!C118="","",tblTally!C118)</f>
        <v/>
      </c>
      <c r="D120" s="18" t="str">
        <f t="shared" si="12"/>
        <v/>
      </c>
      <c r="E120" s="13" t="str">
        <f>IF(tblTally!J118=0,"",tblTally!J118)</f>
        <v/>
      </c>
      <c r="F120" s="13" t="str">
        <f>IF(E120="","",E120+tblTally!AS118+tblTally!BB118)</f>
        <v/>
      </c>
      <c r="G120" s="13" t="str">
        <f>IF(tblTally!T118+tblTally!U118=0,"",tblTally!T118+tblTally!U118)</f>
        <v/>
      </c>
      <c r="H120" s="13" t="str">
        <f>IF(tblTally!V118+tblTally!W118=0,"",tblTally!V118+tblTally!W118)</f>
        <v/>
      </c>
      <c r="I120" s="13" t="str">
        <f>IF(tblTally!X118+tblTally!Y118=0,"",tblTally!X118+tblTally!Y118)</f>
        <v/>
      </c>
      <c r="J120" s="13" t="str">
        <f>IF(tblTally!Z118+tblTally!AA118=0,"",tblTally!Z118+tblTally!AA118)</f>
        <v/>
      </c>
      <c r="K120" s="13" t="str">
        <f>IF(tblTally!AB118+tblTally!AC118=0,"",tblTally!AB118+tblTally!AC118)</f>
        <v/>
      </c>
      <c r="L120">
        <f>tblTally!K118</f>
        <v>0</v>
      </c>
      <c r="M120" s="18" t="str">
        <f>IF(tblTally!E118="","",tblTally!E118/100)</f>
        <v/>
      </c>
      <c r="N120" s="18" t="str">
        <f t="shared" si="13"/>
        <v/>
      </c>
      <c r="O120" s="18" t="e">
        <f>ModelParameters!Intercept+ModelParameters!CH1offset+((B120-ModelParameters!MeanFlow)/ModelParameters!SDFlow)*ModelParameters!FlowSlope+((D120-ModelParameters!MeanDiversion)/ModelParameters!SDDiversion)*ModelParameters!DiversionSlope</f>
        <v>#VALUE!</v>
      </c>
      <c r="P120" s="18" t="e">
        <f t="shared" si="14"/>
        <v>#VALUE!</v>
      </c>
      <c r="Q120" s="21" t="e">
        <f t="shared" si="15"/>
        <v>#VALUE!</v>
      </c>
      <c r="R120" s="13" t="str">
        <f t="shared" si="16"/>
        <v/>
      </c>
      <c r="S120" s="13" t="e">
        <f>ROUND(_xlfn.XLOOKUP('Yearling Chinook'!$A120,HatSpCkByRW!$A$3:$A$150,HatSpCkByRW!B$3:B$150,0)/$Q120/$P120/tblCleElumTreatments!A$25,0)</f>
        <v>#VALUE!</v>
      </c>
      <c r="T120" s="13" t="e">
        <f>ROUND(_xlfn.XLOOKUP('Yearling Chinook'!$A120,HatSpCkByRW!$A$3:$A$150,HatSpCkByRW!C$3:C$150,0)/$Q120/$P120/tblCleElumTreatments!B$25,0)</f>
        <v>#VALUE!</v>
      </c>
      <c r="U120" s="13" t="e">
        <f>ROUND(_xlfn.XLOOKUP('Yearling Chinook'!$A120,HatSpCkByRW!$A$3:$A$150,HatSpCkByRW!D$3:D$150,0)/$Q120/$P120/tblCleElumTreatments!C$25,0)</f>
        <v>#VALUE!</v>
      </c>
      <c r="V120" s="13" t="e">
        <f>ROUND(_xlfn.XLOOKUP('Yearling Chinook'!$A120,HatSpCkByRW!$A$3:$A$150,HatSpCkByRW!E$3:E$150,0)/$Q120/$P120/tblCleElumTreatments!D$25,0)</f>
        <v>#VALUE!</v>
      </c>
      <c r="W120" s="13" t="e">
        <f>ROUND(_xlfn.XLOOKUP('Yearling Chinook'!$A120,HatSpCkByRW!$A$3:$A$150,HatSpCkByRW!F$3:F$150,0)/$Q120/$P120/tblCleElumTreatments!E$25,0)</f>
        <v>#VALUE!</v>
      </c>
      <c r="X120" s="13" t="e">
        <f>ROUND(_xlfn.XLOOKUP('Yearling Chinook'!$A120,HatSpCkByRW!$A$3:$A$150,HatSpCkByRW!G$3:G$150,0)/$Q120/$P120/tblCleElumTreatments!F$25,0)</f>
        <v>#VALUE!</v>
      </c>
      <c r="Y120" s="13" t="e">
        <f>ROUND(_xlfn.XLOOKUP('Yearling Chinook'!$A120,HatSpCkByRW!$A$3:$A$150,HatSpCkByRW!H$3:H$150,0)/$Q120/$P120/tblCleElumTreatments!G$25,0)</f>
        <v>#VALUE!</v>
      </c>
      <c r="Z120" s="13" t="e">
        <f>ROUND(_xlfn.XLOOKUP('Yearling Chinook'!$A120,HatSpCkByRW!$A$3:$A$150,HatSpCkByRW!I$3:I$150,0)/$Q120/$P120/tblCleElumTreatments!H$25,0)</f>
        <v>#VALUE!</v>
      </c>
      <c r="AA120" s="13" t="e">
        <f>ROUND(_xlfn.XLOOKUP('Yearling Chinook'!$A120,HatSpCkByRW!$A$3:$A$150,HatSpCkByRW!J$3:J$150,0)/$Q120/$P120/tblCleElumTreatments!I$25,0)</f>
        <v>#VALUE!</v>
      </c>
      <c r="AB120" s="13"/>
      <c r="AC120" s="13"/>
      <c r="AD120" s="13"/>
      <c r="AE120" s="13"/>
      <c r="AF120" s="13"/>
      <c r="AG120" s="13"/>
      <c r="AH120" s="13"/>
      <c r="AI120" s="13"/>
      <c r="AK120" s="2" t="str">
        <f t="shared" si="17"/>
        <v/>
      </c>
      <c r="AL120" s="2" t="str">
        <f t="shared" si="18"/>
        <v/>
      </c>
      <c r="AM120" s="13" t="str">
        <f t="shared" si="19"/>
        <v/>
      </c>
    </row>
    <row r="121" spans="1:39" x14ac:dyDescent="0.45">
      <c r="A121" s="17" t="str">
        <f>IF(tblTally!B119="","",tblTally!B119)</f>
        <v/>
      </c>
      <c r="B121" s="13" t="str">
        <f>IF(tblTally!B119="","",tblTally!C119+tblTally!D119)</f>
        <v/>
      </c>
      <c r="C121" s="13" t="str">
        <f>IF(tblTally!C119="","",tblTally!C119)</f>
        <v/>
      </c>
      <c r="D121" s="18" t="str">
        <f t="shared" si="12"/>
        <v/>
      </c>
      <c r="E121" s="13" t="str">
        <f>IF(tblTally!J119=0,"",tblTally!J119)</f>
        <v/>
      </c>
      <c r="F121" s="13" t="str">
        <f>IF(E121="","",E121+tblTally!AS119+tblTally!BB119)</f>
        <v/>
      </c>
      <c r="G121" s="13" t="str">
        <f>IF(tblTally!T119+tblTally!U119=0,"",tblTally!T119+tblTally!U119)</f>
        <v/>
      </c>
      <c r="H121" s="13" t="str">
        <f>IF(tblTally!V119+tblTally!W119=0,"",tblTally!V119+tblTally!W119)</f>
        <v/>
      </c>
      <c r="I121" s="13" t="str">
        <f>IF(tblTally!X119+tblTally!Y119=0,"",tblTally!X119+tblTally!Y119)</f>
        <v/>
      </c>
      <c r="J121" s="13" t="str">
        <f>IF(tblTally!Z119+tblTally!AA119=0,"",tblTally!Z119+tblTally!AA119)</f>
        <v/>
      </c>
      <c r="K121" s="13" t="str">
        <f>IF(tblTally!AB119+tblTally!AC119=0,"",tblTally!AB119+tblTally!AC119)</f>
        <v/>
      </c>
      <c r="L121">
        <f>tblTally!K119</f>
        <v>0</v>
      </c>
      <c r="M121" s="18" t="str">
        <f>IF(tblTally!E119="","",tblTally!E119/100)</f>
        <v/>
      </c>
      <c r="N121" s="18" t="str">
        <f t="shared" si="13"/>
        <v/>
      </c>
      <c r="O121" s="18" t="e">
        <f>ModelParameters!Intercept+ModelParameters!CH1offset+((B121-ModelParameters!MeanFlow)/ModelParameters!SDFlow)*ModelParameters!FlowSlope+((D121-ModelParameters!MeanDiversion)/ModelParameters!SDDiversion)*ModelParameters!DiversionSlope</f>
        <v>#VALUE!</v>
      </c>
      <c r="P121" s="18" t="e">
        <f t="shared" si="14"/>
        <v>#VALUE!</v>
      </c>
      <c r="Q121" s="21" t="e">
        <f t="shared" si="15"/>
        <v>#VALUE!</v>
      </c>
      <c r="R121" s="13" t="str">
        <f t="shared" si="16"/>
        <v/>
      </c>
      <c r="S121" s="13" t="e">
        <f>ROUND(_xlfn.XLOOKUP('Yearling Chinook'!$A121,HatSpCkByRW!$A$3:$A$150,HatSpCkByRW!B$3:B$150,0)/$Q121/$P121/tblCleElumTreatments!A$25,0)</f>
        <v>#VALUE!</v>
      </c>
      <c r="T121" s="13" t="e">
        <f>ROUND(_xlfn.XLOOKUP('Yearling Chinook'!$A121,HatSpCkByRW!$A$3:$A$150,HatSpCkByRW!C$3:C$150,0)/$Q121/$P121/tblCleElumTreatments!B$25,0)</f>
        <v>#VALUE!</v>
      </c>
      <c r="U121" s="13" t="e">
        <f>ROUND(_xlfn.XLOOKUP('Yearling Chinook'!$A121,HatSpCkByRW!$A$3:$A$150,HatSpCkByRW!D$3:D$150,0)/$Q121/$P121/tblCleElumTreatments!C$25,0)</f>
        <v>#VALUE!</v>
      </c>
      <c r="V121" s="13" t="e">
        <f>ROUND(_xlfn.XLOOKUP('Yearling Chinook'!$A121,HatSpCkByRW!$A$3:$A$150,HatSpCkByRW!E$3:E$150,0)/$Q121/$P121/tblCleElumTreatments!D$25,0)</f>
        <v>#VALUE!</v>
      </c>
      <c r="W121" s="13" t="e">
        <f>ROUND(_xlfn.XLOOKUP('Yearling Chinook'!$A121,HatSpCkByRW!$A$3:$A$150,HatSpCkByRW!F$3:F$150,0)/$Q121/$P121/tblCleElumTreatments!E$25,0)</f>
        <v>#VALUE!</v>
      </c>
      <c r="X121" s="13" t="e">
        <f>ROUND(_xlfn.XLOOKUP('Yearling Chinook'!$A121,HatSpCkByRW!$A$3:$A$150,HatSpCkByRW!G$3:G$150,0)/$Q121/$P121/tblCleElumTreatments!F$25,0)</f>
        <v>#VALUE!</v>
      </c>
      <c r="Y121" s="13" t="e">
        <f>ROUND(_xlfn.XLOOKUP('Yearling Chinook'!$A121,HatSpCkByRW!$A$3:$A$150,HatSpCkByRW!H$3:H$150,0)/$Q121/$P121/tblCleElumTreatments!G$25,0)</f>
        <v>#VALUE!</v>
      </c>
      <c r="Z121" s="13" t="e">
        <f>ROUND(_xlfn.XLOOKUP('Yearling Chinook'!$A121,HatSpCkByRW!$A$3:$A$150,HatSpCkByRW!I$3:I$150,0)/$Q121/$P121/tblCleElumTreatments!H$25,0)</f>
        <v>#VALUE!</v>
      </c>
      <c r="AA121" s="13" t="e">
        <f>ROUND(_xlfn.XLOOKUP('Yearling Chinook'!$A121,HatSpCkByRW!$A$3:$A$150,HatSpCkByRW!J$3:J$150,0)/$Q121/$P121/tblCleElumTreatments!I$25,0)</f>
        <v>#VALUE!</v>
      </c>
      <c r="AB121" s="13"/>
      <c r="AC121" s="13"/>
      <c r="AD121" s="13"/>
      <c r="AE121" s="13"/>
      <c r="AF121" s="13"/>
      <c r="AG121" s="13"/>
      <c r="AH121" s="13"/>
      <c r="AI121" s="13"/>
      <c r="AK121" s="2" t="str">
        <f t="shared" si="17"/>
        <v/>
      </c>
      <c r="AL121" s="2" t="str">
        <f t="shared" si="18"/>
        <v/>
      </c>
      <c r="AM121" s="13" t="str">
        <f t="shared" si="19"/>
        <v/>
      </c>
    </row>
    <row r="122" spans="1:39" x14ac:dyDescent="0.45">
      <c r="A122" s="17" t="str">
        <f>IF(tblTally!B120="","",tblTally!B120)</f>
        <v/>
      </c>
      <c r="B122" s="13" t="str">
        <f>IF(tblTally!B120="","",tblTally!C120+tblTally!D120)</f>
        <v/>
      </c>
      <c r="C122" s="13" t="str">
        <f>IF(tblTally!C120="","",tblTally!C120)</f>
        <v/>
      </c>
      <c r="D122" s="18" t="str">
        <f t="shared" si="12"/>
        <v/>
      </c>
      <c r="E122" s="13" t="str">
        <f>IF(tblTally!J120=0,"",tblTally!J120)</f>
        <v/>
      </c>
      <c r="F122" s="13" t="str">
        <f>IF(E122="","",E122+tblTally!AS120+tblTally!BB120)</f>
        <v/>
      </c>
      <c r="G122" s="13" t="str">
        <f>IF(tblTally!T120+tblTally!U120=0,"",tblTally!T120+tblTally!U120)</f>
        <v/>
      </c>
      <c r="H122" s="13" t="str">
        <f>IF(tblTally!V120+tblTally!W120=0,"",tblTally!V120+tblTally!W120)</f>
        <v/>
      </c>
      <c r="I122" s="13" t="str">
        <f>IF(tblTally!X120+tblTally!Y120=0,"",tblTally!X120+tblTally!Y120)</f>
        <v/>
      </c>
      <c r="J122" s="13" t="str">
        <f>IF(tblTally!Z120+tblTally!AA120=0,"",tblTally!Z120+tblTally!AA120)</f>
        <v/>
      </c>
      <c r="K122" s="13" t="str">
        <f>IF(tblTally!AB120+tblTally!AC120=0,"",tblTally!AB120+tblTally!AC120)</f>
        <v/>
      </c>
      <c r="L122">
        <f>tblTally!K120</f>
        <v>0</v>
      </c>
      <c r="M122" s="18" t="str">
        <f>IF(tblTally!E120="","",tblTally!E120/100)</f>
        <v/>
      </c>
      <c r="N122" s="18" t="str">
        <f t="shared" si="13"/>
        <v/>
      </c>
      <c r="O122" s="18" t="e">
        <f>ModelParameters!Intercept+ModelParameters!CH1offset+((B122-ModelParameters!MeanFlow)/ModelParameters!SDFlow)*ModelParameters!FlowSlope+((D122-ModelParameters!MeanDiversion)/ModelParameters!SDDiversion)*ModelParameters!DiversionSlope</f>
        <v>#VALUE!</v>
      </c>
      <c r="P122" s="18" t="e">
        <f t="shared" si="14"/>
        <v>#VALUE!</v>
      </c>
      <c r="Q122" s="21" t="e">
        <f t="shared" si="15"/>
        <v>#VALUE!</v>
      </c>
      <c r="R122" s="13" t="str">
        <f t="shared" si="16"/>
        <v/>
      </c>
      <c r="S122" s="13" t="e">
        <f>ROUND(_xlfn.XLOOKUP('Yearling Chinook'!$A122,HatSpCkByRW!$A$3:$A$150,HatSpCkByRW!B$3:B$150,0)/$Q122/$P122/tblCleElumTreatments!A$25,0)</f>
        <v>#VALUE!</v>
      </c>
      <c r="T122" s="13" t="e">
        <f>ROUND(_xlfn.XLOOKUP('Yearling Chinook'!$A122,HatSpCkByRW!$A$3:$A$150,HatSpCkByRW!C$3:C$150,0)/$Q122/$P122/tblCleElumTreatments!B$25,0)</f>
        <v>#VALUE!</v>
      </c>
      <c r="U122" s="13" t="e">
        <f>ROUND(_xlfn.XLOOKUP('Yearling Chinook'!$A122,HatSpCkByRW!$A$3:$A$150,HatSpCkByRW!D$3:D$150,0)/$Q122/$P122/tblCleElumTreatments!C$25,0)</f>
        <v>#VALUE!</v>
      </c>
      <c r="V122" s="13" t="e">
        <f>ROUND(_xlfn.XLOOKUP('Yearling Chinook'!$A122,HatSpCkByRW!$A$3:$A$150,HatSpCkByRW!E$3:E$150,0)/$Q122/$P122/tblCleElumTreatments!D$25,0)</f>
        <v>#VALUE!</v>
      </c>
      <c r="W122" s="13" t="e">
        <f>ROUND(_xlfn.XLOOKUP('Yearling Chinook'!$A122,HatSpCkByRW!$A$3:$A$150,HatSpCkByRW!F$3:F$150,0)/$Q122/$P122/tblCleElumTreatments!E$25,0)</f>
        <v>#VALUE!</v>
      </c>
      <c r="X122" s="13" t="e">
        <f>ROUND(_xlfn.XLOOKUP('Yearling Chinook'!$A122,HatSpCkByRW!$A$3:$A$150,HatSpCkByRW!G$3:G$150,0)/$Q122/$P122/tblCleElumTreatments!F$25,0)</f>
        <v>#VALUE!</v>
      </c>
      <c r="Y122" s="13" t="e">
        <f>ROUND(_xlfn.XLOOKUP('Yearling Chinook'!$A122,HatSpCkByRW!$A$3:$A$150,HatSpCkByRW!H$3:H$150,0)/$Q122/$P122/tblCleElumTreatments!G$25,0)</f>
        <v>#VALUE!</v>
      </c>
      <c r="Z122" s="13" t="e">
        <f>ROUND(_xlfn.XLOOKUP('Yearling Chinook'!$A122,HatSpCkByRW!$A$3:$A$150,HatSpCkByRW!I$3:I$150,0)/$Q122/$P122/tblCleElumTreatments!H$25,0)</f>
        <v>#VALUE!</v>
      </c>
      <c r="AA122" s="13" t="e">
        <f>ROUND(_xlfn.XLOOKUP('Yearling Chinook'!$A122,HatSpCkByRW!$A$3:$A$150,HatSpCkByRW!J$3:J$150,0)/$Q122/$P122/tblCleElumTreatments!I$25,0)</f>
        <v>#VALUE!</v>
      </c>
      <c r="AB122" s="13"/>
      <c r="AC122" s="13"/>
      <c r="AD122" s="13"/>
      <c r="AE122" s="13"/>
      <c r="AF122" s="13"/>
      <c r="AG122" s="13"/>
      <c r="AH122" s="13"/>
      <c r="AI122" s="13"/>
      <c r="AK122" s="2" t="str">
        <f t="shared" si="17"/>
        <v/>
      </c>
      <c r="AL122" s="2" t="str">
        <f t="shared" si="18"/>
        <v/>
      </c>
      <c r="AM122" s="13" t="str">
        <f t="shared" si="19"/>
        <v/>
      </c>
    </row>
    <row r="123" spans="1:39" x14ac:dyDescent="0.45">
      <c r="A123" s="17" t="str">
        <f>IF(tblTally!B121="","",tblTally!B121)</f>
        <v/>
      </c>
      <c r="B123" s="13" t="str">
        <f>IF(tblTally!B121="","",tblTally!C121+tblTally!D121)</f>
        <v/>
      </c>
      <c r="C123" s="13" t="str">
        <f>IF(tblTally!C121="","",tblTally!C121)</f>
        <v/>
      </c>
      <c r="D123" s="18" t="str">
        <f t="shared" si="12"/>
        <v/>
      </c>
      <c r="E123" s="13" t="str">
        <f>IF(tblTally!J121=0,"",tblTally!J121)</f>
        <v/>
      </c>
      <c r="F123" s="13" t="str">
        <f>IF(E123="","",E123+tblTally!AS121+tblTally!BB121)</f>
        <v/>
      </c>
      <c r="G123" s="13" t="str">
        <f>IF(tblTally!T121+tblTally!U121=0,"",tblTally!T121+tblTally!U121)</f>
        <v/>
      </c>
      <c r="H123" s="13" t="str">
        <f>IF(tblTally!V121+tblTally!W121=0,"",tblTally!V121+tblTally!W121)</f>
        <v/>
      </c>
      <c r="I123" s="13" t="str">
        <f>IF(tblTally!X121+tblTally!Y121=0,"",tblTally!X121+tblTally!Y121)</f>
        <v/>
      </c>
      <c r="J123" s="13" t="str">
        <f>IF(tblTally!Z121+tblTally!AA121=0,"",tblTally!Z121+tblTally!AA121)</f>
        <v/>
      </c>
      <c r="K123" s="13" t="str">
        <f>IF(tblTally!AB121+tblTally!AC121=0,"",tblTally!AB121+tblTally!AC121)</f>
        <v/>
      </c>
      <c r="L123">
        <f>tblTally!K121</f>
        <v>0</v>
      </c>
      <c r="M123" s="18" t="str">
        <f>IF(tblTally!E121="","",tblTally!E121/100)</f>
        <v/>
      </c>
      <c r="N123" s="18" t="str">
        <f t="shared" si="13"/>
        <v/>
      </c>
      <c r="O123" s="18" t="e">
        <f>ModelParameters!Intercept+ModelParameters!CH1offset+((B123-ModelParameters!MeanFlow)/ModelParameters!SDFlow)*ModelParameters!FlowSlope+((D123-ModelParameters!MeanDiversion)/ModelParameters!SDDiversion)*ModelParameters!DiversionSlope</f>
        <v>#VALUE!</v>
      </c>
      <c r="P123" s="18" t="e">
        <f t="shared" si="14"/>
        <v>#VALUE!</v>
      </c>
      <c r="Q123" s="21" t="e">
        <f t="shared" si="15"/>
        <v>#VALUE!</v>
      </c>
      <c r="R123" s="13" t="str">
        <f t="shared" si="16"/>
        <v/>
      </c>
      <c r="S123" s="13" t="e">
        <f>ROUND(_xlfn.XLOOKUP('Yearling Chinook'!$A123,HatSpCkByRW!$A$3:$A$150,HatSpCkByRW!B$3:B$150,0)/$Q123/$P123/tblCleElumTreatments!A$25,0)</f>
        <v>#VALUE!</v>
      </c>
      <c r="T123" s="13" t="e">
        <f>ROUND(_xlfn.XLOOKUP('Yearling Chinook'!$A123,HatSpCkByRW!$A$3:$A$150,HatSpCkByRW!C$3:C$150,0)/$Q123/$P123/tblCleElumTreatments!B$25,0)</f>
        <v>#VALUE!</v>
      </c>
      <c r="U123" s="13" t="e">
        <f>ROUND(_xlfn.XLOOKUP('Yearling Chinook'!$A123,HatSpCkByRW!$A$3:$A$150,HatSpCkByRW!D$3:D$150,0)/$Q123/$P123/tblCleElumTreatments!C$25,0)</f>
        <v>#VALUE!</v>
      </c>
      <c r="V123" s="13" t="e">
        <f>ROUND(_xlfn.XLOOKUP('Yearling Chinook'!$A123,HatSpCkByRW!$A$3:$A$150,HatSpCkByRW!E$3:E$150,0)/$Q123/$P123/tblCleElumTreatments!D$25,0)</f>
        <v>#VALUE!</v>
      </c>
      <c r="W123" s="13" t="e">
        <f>ROUND(_xlfn.XLOOKUP('Yearling Chinook'!$A123,HatSpCkByRW!$A$3:$A$150,HatSpCkByRW!F$3:F$150,0)/$Q123/$P123/tblCleElumTreatments!E$25,0)</f>
        <v>#VALUE!</v>
      </c>
      <c r="X123" s="13" t="e">
        <f>ROUND(_xlfn.XLOOKUP('Yearling Chinook'!$A123,HatSpCkByRW!$A$3:$A$150,HatSpCkByRW!G$3:G$150,0)/$Q123/$P123/tblCleElumTreatments!F$25,0)</f>
        <v>#VALUE!</v>
      </c>
      <c r="Y123" s="13" t="e">
        <f>ROUND(_xlfn.XLOOKUP('Yearling Chinook'!$A123,HatSpCkByRW!$A$3:$A$150,HatSpCkByRW!H$3:H$150,0)/$Q123/$P123/tblCleElumTreatments!G$25,0)</f>
        <v>#VALUE!</v>
      </c>
      <c r="Z123" s="13" t="e">
        <f>ROUND(_xlfn.XLOOKUP('Yearling Chinook'!$A123,HatSpCkByRW!$A$3:$A$150,HatSpCkByRW!I$3:I$150,0)/$Q123/$P123/tblCleElumTreatments!H$25,0)</f>
        <v>#VALUE!</v>
      </c>
      <c r="AA123" s="13" t="e">
        <f>ROUND(_xlfn.XLOOKUP('Yearling Chinook'!$A123,HatSpCkByRW!$A$3:$A$150,HatSpCkByRW!J$3:J$150,0)/$Q123/$P123/tblCleElumTreatments!I$25,0)</f>
        <v>#VALUE!</v>
      </c>
      <c r="AB123" s="13"/>
      <c r="AC123" s="13"/>
      <c r="AD123" s="13"/>
      <c r="AE123" s="13"/>
      <c r="AF123" s="13"/>
      <c r="AG123" s="13"/>
      <c r="AH123" s="13"/>
      <c r="AI123" s="13"/>
      <c r="AK123" s="2" t="str">
        <f t="shared" si="17"/>
        <v/>
      </c>
      <c r="AL123" s="2" t="str">
        <f t="shared" si="18"/>
        <v/>
      </c>
      <c r="AM123" s="13" t="str">
        <f t="shared" si="19"/>
        <v/>
      </c>
    </row>
    <row r="124" spans="1:39" x14ac:dyDescent="0.45">
      <c r="A124" s="17" t="str">
        <f>IF(tblTally!B122="","",tblTally!B122)</f>
        <v/>
      </c>
      <c r="B124" s="13" t="str">
        <f>IF(tblTally!B122="","",tblTally!C122+tblTally!D122)</f>
        <v/>
      </c>
      <c r="C124" s="13" t="str">
        <f>IF(tblTally!C122="","",tblTally!C122)</f>
        <v/>
      </c>
      <c r="D124" s="18" t="str">
        <f t="shared" si="12"/>
        <v/>
      </c>
      <c r="E124" s="13" t="str">
        <f>IF(tblTally!J122=0,"",tblTally!J122)</f>
        <v/>
      </c>
      <c r="F124" s="13" t="str">
        <f>IF(E124="","",E124+tblTally!AS122+tblTally!BB122)</f>
        <v/>
      </c>
      <c r="G124" s="13" t="str">
        <f>IF(tblTally!T122+tblTally!U122=0,"",tblTally!T122+tblTally!U122)</f>
        <v/>
      </c>
      <c r="H124" s="13" t="str">
        <f>IF(tblTally!V122+tblTally!W122=0,"",tblTally!V122+tblTally!W122)</f>
        <v/>
      </c>
      <c r="I124" s="13" t="str">
        <f>IF(tblTally!X122+tblTally!Y122=0,"",tblTally!X122+tblTally!Y122)</f>
        <v/>
      </c>
      <c r="J124" s="13" t="str">
        <f>IF(tblTally!Z122+tblTally!AA122=0,"",tblTally!Z122+tblTally!AA122)</f>
        <v/>
      </c>
      <c r="K124" s="13" t="str">
        <f>IF(tblTally!AB122+tblTally!AC122=0,"",tblTally!AB122+tblTally!AC122)</f>
        <v/>
      </c>
      <c r="L124">
        <f>tblTally!K122</f>
        <v>0</v>
      </c>
      <c r="M124" s="18" t="str">
        <f>IF(tblTally!E122="","",tblTally!E122/100)</f>
        <v/>
      </c>
      <c r="N124" s="18" t="str">
        <f t="shared" si="13"/>
        <v/>
      </c>
      <c r="O124" s="18" t="e">
        <f>ModelParameters!Intercept+ModelParameters!CH1offset+((B124-ModelParameters!MeanFlow)/ModelParameters!SDFlow)*ModelParameters!FlowSlope+((D124-ModelParameters!MeanDiversion)/ModelParameters!SDDiversion)*ModelParameters!DiversionSlope</f>
        <v>#VALUE!</v>
      </c>
      <c r="P124" s="18" t="e">
        <f t="shared" si="14"/>
        <v>#VALUE!</v>
      </c>
      <c r="Q124" s="21" t="e">
        <f t="shared" si="15"/>
        <v>#VALUE!</v>
      </c>
      <c r="R124" s="13" t="str">
        <f t="shared" si="16"/>
        <v/>
      </c>
      <c r="S124" s="13" t="e">
        <f>ROUND(_xlfn.XLOOKUP('Yearling Chinook'!$A124,HatSpCkByRW!$A$3:$A$150,HatSpCkByRW!B$3:B$150,0)/$Q124/$P124/tblCleElumTreatments!A$25,0)</f>
        <v>#VALUE!</v>
      </c>
      <c r="T124" s="13" t="e">
        <f>ROUND(_xlfn.XLOOKUP('Yearling Chinook'!$A124,HatSpCkByRW!$A$3:$A$150,HatSpCkByRW!C$3:C$150,0)/$Q124/$P124/tblCleElumTreatments!B$25,0)</f>
        <v>#VALUE!</v>
      </c>
      <c r="U124" s="13" t="e">
        <f>ROUND(_xlfn.XLOOKUP('Yearling Chinook'!$A124,HatSpCkByRW!$A$3:$A$150,HatSpCkByRW!D$3:D$150,0)/$Q124/$P124/tblCleElumTreatments!C$25,0)</f>
        <v>#VALUE!</v>
      </c>
      <c r="V124" s="13" t="e">
        <f>ROUND(_xlfn.XLOOKUP('Yearling Chinook'!$A124,HatSpCkByRW!$A$3:$A$150,HatSpCkByRW!E$3:E$150,0)/$Q124/$P124/tblCleElumTreatments!D$25,0)</f>
        <v>#VALUE!</v>
      </c>
      <c r="W124" s="13" t="e">
        <f>ROUND(_xlfn.XLOOKUP('Yearling Chinook'!$A124,HatSpCkByRW!$A$3:$A$150,HatSpCkByRW!F$3:F$150,0)/$Q124/$P124/tblCleElumTreatments!E$25,0)</f>
        <v>#VALUE!</v>
      </c>
      <c r="X124" s="13" t="e">
        <f>ROUND(_xlfn.XLOOKUP('Yearling Chinook'!$A124,HatSpCkByRW!$A$3:$A$150,HatSpCkByRW!G$3:G$150,0)/$Q124/$P124/tblCleElumTreatments!F$25,0)</f>
        <v>#VALUE!</v>
      </c>
      <c r="Y124" s="13" t="e">
        <f>ROUND(_xlfn.XLOOKUP('Yearling Chinook'!$A124,HatSpCkByRW!$A$3:$A$150,HatSpCkByRW!H$3:H$150,0)/$Q124/$P124/tblCleElumTreatments!G$25,0)</f>
        <v>#VALUE!</v>
      </c>
      <c r="Z124" s="13" t="e">
        <f>ROUND(_xlfn.XLOOKUP('Yearling Chinook'!$A124,HatSpCkByRW!$A$3:$A$150,HatSpCkByRW!I$3:I$150,0)/$Q124/$P124/tblCleElumTreatments!H$25,0)</f>
        <v>#VALUE!</v>
      </c>
      <c r="AA124" s="13" t="e">
        <f>ROUND(_xlfn.XLOOKUP('Yearling Chinook'!$A124,HatSpCkByRW!$A$3:$A$150,HatSpCkByRW!J$3:J$150,0)/$Q124/$P124/tblCleElumTreatments!I$25,0)</f>
        <v>#VALUE!</v>
      </c>
      <c r="AB124" s="13"/>
      <c r="AC124" s="13"/>
      <c r="AD124" s="13"/>
      <c r="AE124" s="13"/>
      <c r="AF124" s="13"/>
      <c r="AG124" s="13"/>
      <c r="AH124" s="13"/>
      <c r="AI124" s="13"/>
      <c r="AK124" s="2" t="str">
        <f t="shared" si="17"/>
        <v/>
      </c>
      <c r="AL124" s="2" t="str">
        <f t="shared" si="18"/>
        <v/>
      </c>
      <c r="AM124" s="13" t="str">
        <f t="shared" si="19"/>
        <v/>
      </c>
    </row>
    <row r="125" spans="1:39" x14ac:dyDescent="0.45">
      <c r="A125" s="17" t="str">
        <f>IF(tblTally!B123="","",tblTally!B123)</f>
        <v/>
      </c>
      <c r="B125" s="13" t="str">
        <f>IF(tblTally!B123="","",tblTally!C123+tblTally!D123)</f>
        <v/>
      </c>
      <c r="C125" s="13" t="str">
        <f>IF(tblTally!C123="","",tblTally!C123)</f>
        <v/>
      </c>
      <c r="D125" s="18" t="str">
        <f t="shared" si="12"/>
        <v/>
      </c>
      <c r="E125" s="13" t="str">
        <f>IF(tblTally!J123=0,"",tblTally!J123)</f>
        <v/>
      </c>
      <c r="F125" s="13" t="str">
        <f>IF(E125="","",E125+tblTally!AS123+tblTally!BB123)</f>
        <v/>
      </c>
      <c r="G125" s="13" t="str">
        <f>IF(tblTally!T123+tblTally!U123=0,"",tblTally!T123+tblTally!U123)</f>
        <v/>
      </c>
      <c r="H125" s="13" t="str">
        <f>IF(tblTally!V123+tblTally!W123=0,"",tblTally!V123+tblTally!W123)</f>
        <v/>
      </c>
      <c r="I125" s="13" t="str">
        <f>IF(tblTally!X123+tblTally!Y123=0,"",tblTally!X123+tblTally!Y123)</f>
        <v/>
      </c>
      <c r="J125" s="13" t="str">
        <f>IF(tblTally!Z123+tblTally!AA123=0,"",tblTally!Z123+tblTally!AA123)</f>
        <v/>
      </c>
      <c r="K125" s="13" t="str">
        <f>IF(tblTally!AB123+tblTally!AC123=0,"",tblTally!AB123+tblTally!AC123)</f>
        <v/>
      </c>
      <c r="L125">
        <f>tblTally!K123</f>
        <v>0</v>
      </c>
      <c r="M125" s="18" t="str">
        <f>IF(tblTally!E123="","",tblTally!E123/100)</f>
        <v/>
      </c>
      <c r="N125" s="18" t="str">
        <f t="shared" si="13"/>
        <v/>
      </c>
      <c r="O125" s="18" t="e">
        <f>ModelParameters!Intercept+ModelParameters!CH1offset+((B125-ModelParameters!MeanFlow)/ModelParameters!SDFlow)*ModelParameters!FlowSlope+((D125-ModelParameters!MeanDiversion)/ModelParameters!SDDiversion)*ModelParameters!DiversionSlope</f>
        <v>#VALUE!</v>
      </c>
      <c r="P125" s="18" t="e">
        <f t="shared" si="14"/>
        <v>#VALUE!</v>
      </c>
      <c r="Q125" s="21" t="e">
        <f t="shared" si="15"/>
        <v>#VALUE!</v>
      </c>
      <c r="R125" s="13" t="str">
        <f t="shared" si="16"/>
        <v/>
      </c>
      <c r="S125" s="13" t="e">
        <f>ROUND(_xlfn.XLOOKUP('Yearling Chinook'!$A125,HatSpCkByRW!$A$3:$A$150,HatSpCkByRW!B$3:B$150,0)/$Q125/$P125/tblCleElumTreatments!A$25,0)</f>
        <v>#VALUE!</v>
      </c>
      <c r="T125" s="13" t="e">
        <f>ROUND(_xlfn.XLOOKUP('Yearling Chinook'!$A125,HatSpCkByRW!$A$3:$A$150,HatSpCkByRW!C$3:C$150,0)/$Q125/$P125/tblCleElumTreatments!B$25,0)</f>
        <v>#VALUE!</v>
      </c>
      <c r="U125" s="13" t="e">
        <f>ROUND(_xlfn.XLOOKUP('Yearling Chinook'!$A125,HatSpCkByRW!$A$3:$A$150,HatSpCkByRW!D$3:D$150,0)/$Q125/$P125/tblCleElumTreatments!C$25,0)</f>
        <v>#VALUE!</v>
      </c>
      <c r="V125" s="13" t="e">
        <f>ROUND(_xlfn.XLOOKUP('Yearling Chinook'!$A125,HatSpCkByRW!$A$3:$A$150,HatSpCkByRW!E$3:E$150,0)/$Q125/$P125/tblCleElumTreatments!D$25,0)</f>
        <v>#VALUE!</v>
      </c>
      <c r="W125" s="13" t="e">
        <f>ROUND(_xlfn.XLOOKUP('Yearling Chinook'!$A125,HatSpCkByRW!$A$3:$A$150,HatSpCkByRW!F$3:F$150,0)/$Q125/$P125/tblCleElumTreatments!E$25,0)</f>
        <v>#VALUE!</v>
      </c>
      <c r="X125" s="13" t="e">
        <f>ROUND(_xlfn.XLOOKUP('Yearling Chinook'!$A125,HatSpCkByRW!$A$3:$A$150,HatSpCkByRW!G$3:G$150,0)/$Q125/$P125/tblCleElumTreatments!F$25,0)</f>
        <v>#VALUE!</v>
      </c>
      <c r="Y125" s="13" t="e">
        <f>ROUND(_xlfn.XLOOKUP('Yearling Chinook'!$A125,HatSpCkByRW!$A$3:$A$150,HatSpCkByRW!H$3:H$150,0)/$Q125/$P125/tblCleElumTreatments!G$25,0)</f>
        <v>#VALUE!</v>
      </c>
      <c r="Z125" s="13" t="e">
        <f>ROUND(_xlfn.XLOOKUP('Yearling Chinook'!$A125,HatSpCkByRW!$A$3:$A$150,HatSpCkByRW!I$3:I$150,0)/$Q125/$P125/tblCleElumTreatments!H$25,0)</f>
        <v>#VALUE!</v>
      </c>
      <c r="AA125" s="13" t="e">
        <f>ROUND(_xlfn.XLOOKUP('Yearling Chinook'!$A125,HatSpCkByRW!$A$3:$A$150,HatSpCkByRW!J$3:J$150,0)/$Q125/$P125/tblCleElumTreatments!I$25,0)</f>
        <v>#VALUE!</v>
      </c>
      <c r="AB125" s="13"/>
      <c r="AC125" s="13"/>
      <c r="AD125" s="13"/>
      <c r="AE125" s="13"/>
      <c r="AF125" s="13"/>
      <c r="AG125" s="13"/>
      <c r="AH125" s="13"/>
      <c r="AI125" s="13"/>
      <c r="AK125" s="2" t="str">
        <f t="shared" si="17"/>
        <v/>
      </c>
      <c r="AL125" s="2" t="str">
        <f t="shared" si="18"/>
        <v/>
      </c>
      <c r="AM125" s="13" t="str">
        <f t="shared" si="19"/>
        <v/>
      </c>
    </row>
    <row r="126" spans="1:39" x14ac:dyDescent="0.45">
      <c r="A126" s="17" t="str">
        <f>IF(tblTally!B124="","",tblTally!B124)</f>
        <v/>
      </c>
      <c r="B126" s="13" t="str">
        <f>IF(tblTally!B124="","",tblTally!C124+tblTally!D124)</f>
        <v/>
      </c>
      <c r="C126" s="13" t="str">
        <f>IF(tblTally!C124="","",tblTally!C124)</f>
        <v/>
      </c>
      <c r="D126" s="18" t="str">
        <f t="shared" si="12"/>
        <v/>
      </c>
      <c r="E126" s="13" t="str">
        <f>IF(tblTally!J124=0,"",tblTally!J124)</f>
        <v/>
      </c>
      <c r="F126" s="13" t="str">
        <f>IF(E126="","",E126+tblTally!AS124+tblTally!BB124)</f>
        <v/>
      </c>
      <c r="G126" s="13" t="str">
        <f>IF(tblTally!T124+tblTally!U124=0,"",tblTally!T124+tblTally!U124)</f>
        <v/>
      </c>
      <c r="H126" s="13" t="str">
        <f>IF(tblTally!V124+tblTally!W124=0,"",tblTally!V124+tblTally!W124)</f>
        <v/>
      </c>
      <c r="I126" s="13" t="str">
        <f>IF(tblTally!X124+tblTally!Y124=0,"",tblTally!X124+tblTally!Y124)</f>
        <v/>
      </c>
      <c r="J126" s="13" t="str">
        <f>IF(tblTally!Z124+tblTally!AA124=0,"",tblTally!Z124+tblTally!AA124)</f>
        <v/>
      </c>
      <c r="K126" s="13" t="str">
        <f>IF(tblTally!AB124+tblTally!AC124=0,"",tblTally!AB124+tblTally!AC124)</f>
        <v/>
      </c>
      <c r="L126">
        <f>tblTally!K124</f>
        <v>0</v>
      </c>
      <c r="M126" s="18" t="str">
        <f>IF(tblTally!E124="","",tblTally!E124/100)</f>
        <v/>
      </c>
      <c r="N126" s="18" t="str">
        <f t="shared" si="13"/>
        <v/>
      </c>
      <c r="O126" s="18" t="e">
        <f>ModelParameters!Intercept+ModelParameters!CH1offset+((B126-ModelParameters!MeanFlow)/ModelParameters!SDFlow)*ModelParameters!FlowSlope+((D126-ModelParameters!MeanDiversion)/ModelParameters!SDDiversion)*ModelParameters!DiversionSlope</f>
        <v>#VALUE!</v>
      </c>
      <c r="P126" s="18" t="e">
        <f t="shared" si="14"/>
        <v>#VALUE!</v>
      </c>
      <c r="Q126" s="21" t="e">
        <f t="shared" si="15"/>
        <v>#VALUE!</v>
      </c>
      <c r="R126" s="13" t="str">
        <f t="shared" si="16"/>
        <v/>
      </c>
      <c r="S126" s="13" t="e">
        <f>ROUND(_xlfn.XLOOKUP('Yearling Chinook'!$A126,HatSpCkByRW!$A$3:$A$150,HatSpCkByRW!B$3:B$150,0)/$Q126/$P126/tblCleElumTreatments!A$25,0)</f>
        <v>#VALUE!</v>
      </c>
      <c r="T126" s="13" t="e">
        <f>ROUND(_xlfn.XLOOKUP('Yearling Chinook'!$A126,HatSpCkByRW!$A$3:$A$150,HatSpCkByRW!C$3:C$150,0)/$Q126/$P126/tblCleElumTreatments!B$25,0)</f>
        <v>#VALUE!</v>
      </c>
      <c r="U126" s="13" t="e">
        <f>ROUND(_xlfn.XLOOKUP('Yearling Chinook'!$A126,HatSpCkByRW!$A$3:$A$150,HatSpCkByRW!D$3:D$150,0)/$Q126/$P126/tblCleElumTreatments!C$25,0)</f>
        <v>#VALUE!</v>
      </c>
      <c r="V126" s="13" t="e">
        <f>ROUND(_xlfn.XLOOKUP('Yearling Chinook'!$A126,HatSpCkByRW!$A$3:$A$150,HatSpCkByRW!E$3:E$150,0)/$Q126/$P126/tblCleElumTreatments!D$25,0)</f>
        <v>#VALUE!</v>
      </c>
      <c r="W126" s="13" t="e">
        <f>ROUND(_xlfn.XLOOKUP('Yearling Chinook'!$A126,HatSpCkByRW!$A$3:$A$150,HatSpCkByRW!F$3:F$150,0)/$Q126/$P126/tblCleElumTreatments!E$25,0)</f>
        <v>#VALUE!</v>
      </c>
      <c r="X126" s="13" t="e">
        <f>ROUND(_xlfn.XLOOKUP('Yearling Chinook'!$A126,HatSpCkByRW!$A$3:$A$150,HatSpCkByRW!G$3:G$150,0)/$Q126/$P126/tblCleElumTreatments!F$25,0)</f>
        <v>#VALUE!</v>
      </c>
      <c r="Y126" s="13" t="e">
        <f>ROUND(_xlfn.XLOOKUP('Yearling Chinook'!$A126,HatSpCkByRW!$A$3:$A$150,HatSpCkByRW!H$3:H$150,0)/$Q126/$P126/tblCleElumTreatments!G$25,0)</f>
        <v>#VALUE!</v>
      </c>
      <c r="Z126" s="13" t="e">
        <f>ROUND(_xlfn.XLOOKUP('Yearling Chinook'!$A126,HatSpCkByRW!$A$3:$A$150,HatSpCkByRW!I$3:I$150,0)/$Q126/$P126/tblCleElumTreatments!H$25,0)</f>
        <v>#VALUE!</v>
      </c>
      <c r="AA126" s="13" t="e">
        <f>ROUND(_xlfn.XLOOKUP('Yearling Chinook'!$A126,HatSpCkByRW!$A$3:$A$150,HatSpCkByRW!J$3:J$150,0)/$Q126/$P126/tblCleElumTreatments!I$25,0)</f>
        <v>#VALUE!</v>
      </c>
      <c r="AB126" s="13"/>
      <c r="AC126" s="13"/>
      <c r="AD126" s="13"/>
      <c r="AE126" s="13"/>
      <c r="AF126" s="13"/>
      <c r="AG126" s="13"/>
      <c r="AH126" s="13"/>
      <c r="AI126" s="13"/>
      <c r="AK126" s="2" t="str">
        <f t="shared" si="17"/>
        <v/>
      </c>
      <c r="AL126" s="2" t="str">
        <f t="shared" si="18"/>
        <v/>
      </c>
      <c r="AM126" s="13" t="str">
        <f t="shared" si="19"/>
        <v/>
      </c>
    </row>
    <row r="127" spans="1:39" x14ac:dyDescent="0.45">
      <c r="A127" s="17" t="str">
        <f>IF(tblTally!B125="","",tblTally!B125)</f>
        <v/>
      </c>
      <c r="B127" s="13" t="str">
        <f>IF(tblTally!B125="","",tblTally!C125+tblTally!D125)</f>
        <v/>
      </c>
      <c r="C127" s="13" t="str">
        <f>IF(tblTally!C125="","",tblTally!C125)</f>
        <v/>
      </c>
      <c r="D127" s="18" t="str">
        <f t="shared" si="12"/>
        <v/>
      </c>
      <c r="E127" s="13" t="str">
        <f>IF(tblTally!J125=0,"",tblTally!J125)</f>
        <v/>
      </c>
      <c r="F127" s="13" t="str">
        <f>IF(E127="","",E127+tblTally!AS125+tblTally!BB125)</f>
        <v/>
      </c>
      <c r="G127" s="13" t="str">
        <f>IF(tblTally!T125+tblTally!U125=0,"",tblTally!T125+tblTally!U125)</f>
        <v/>
      </c>
      <c r="H127" s="13" t="str">
        <f>IF(tblTally!V125+tblTally!W125=0,"",tblTally!V125+tblTally!W125)</f>
        <v/>
      </c>
      <c r="I127" s="13" t="str">
        <f>IF(tblTally!X125+tblTally!Y125=0,"",tblTally!X125+tblTally!Y125)</f>
        <v/>
      </c>
      <c r="J127" s="13" t="str">
        <f>IF(tblTally!Z125+tblTally!AA125=0,"",tblTally!Z125+tblTally!AA125)</f>
        <v/>
      </c>
      <c r="K127" s="13" t="str">
        <f>IF(tblTally!AB125+tblTally!AC125=0,"",tblTally!AB125+tblTally!AC125)</f>
        <v/>
      </c>
      <c r="L127">
        <f>tblTally!K125</f>
        <v>0</v>
      </c>
      <c r="M127" s="18" t="str">
        <f>IF(tblTally!E125="","",tblTally!E125/100)</f>
        <v/>
      </c>
      <c r="N127" s="18" t="str">
        <f t="shared" si="13"/>
        <v/>
      </c>
      <c r="O127" s="18" t="e">
        <f>ModelParameters!Intercept+ModelParameters!CH1offset+((B127-ModelParameters!MeanFlow)/ModelParameters!SDFlow)*ModelParameters!FlowSlope+((D127-ModelParameters!MeanDiversion)/ModelParameters!SDDiversion)*ModelParameters!DiversionSlope</f>
        <v>#VALUE!</v>
      </c>
      <c r="P127" s="18" t="e">
        <f t="shared" si="14"/>
        <v>#VALUE!</v>
      </c>
      <c r="Q127" s="21" t="e">
        <f t="shared" si="15"/>
        <v>#VALUE!</v>
      </c>
      <c r="R127" s="13" t="str">
        <f t="shared" si="16"/>
        <v/>
      </c>
      <c r="S127" s="13" t="e">
        <f>ROUND(_xlfn.XLOOKUP('Yearling Chinook'!$A127,HatSpCkByRW!$A$3:$A$150,HatSpCkByRW!B$3:B$150,0)/$Q127/$P127/tblCleElumTreatments!A$25,0)</f>
        <v>#VALUE!</v>
      </c>
      <c r="T127" s="13" t="e">
        <f>ROUND(_xlfn.XLOOKUP('Yearling Chinook'!$A127,HatSpCkByRW!$A$3:$A$150,HatSpCkByRW!C$3:C$150,0)/$Q127/$P127/tblCleElumTreatments!B$25,0)</f>
        <v>#VALUE!</v>
      </c>
      <c r="U127" s="13" t="e">
        <f>ROUND(_xlfn.XLOOKUP('Yearling Chinook'!$A127,HatSpCkByRW!$A$3:$A$150,HatSpCkByRW!D$3:D$150,0)/$Q127/$P127/tblCleElumTreatments!C$25,0)</f>
        <v>#VALUE!</v>
      </c>
      <c r="V127" s="13" t="e">
        <f>ROUND(_xlfn.XLOOKUP('Yearling Chinook'!$A127,HatSpCkByRW!$A$3:$A$150,HatSpCkByRW!E$3:E$150,0)/$Q127/$P127/tblCleElumTreatments!D$25,0)</f>
        <v>#VALUE!</v>
      </c>
      <c r="W127" s="13" t="e">
        <f>ROUND(_xlfn.XLOOKUP('Yearling Chinook'!$A127,HatSpCkByRW!$A$3:$A$150,HatSpCkByRW!F$3:F$150,0)/$Q127/$P127/tblCleElumTreatments!E$25,0)</f>
        <v>#VALUE!</v>
      </c>
      <c r="X127" s="13" t="e">
        <f>ROUND(_xlfn.XLOOKUP('Yearling Chinook'!$A127,HatSpCkByRW!$A$3:$A$150,HatSpCkByRW!G$3:G$150,0)/$Q127/$P127/tblCleElumTreatments!F$25,0)</f>
        <v>#VALUE!</v>
      </c>
      <c r="Y127" s="13" t="e">
        <f>ROUND(_xlfn.XLOOKUP('Yearling Chinook'!$A127,HatSpCkByRW!$A$3:$A$150,HatSpCkByRW!H$3:H$150,0)/$Q127/$P127/tblCleElumTreatments!G$25,0)</f>
        <v>#VALUE!</v>
      </c>
      <c r="Z127" s="13" t="e">
        <f>ROUND(_xlfn.XLOOKUP('Yearling Chinook'!$A127,HatSpCkByRW!$A$3:$A$150,HatSpCkByRW!I$3:I$150,0)/$Q127/$P127/tblCleElumTreatments!H$25,0)</f>
        <v>#VALUE!</v>
      </c>
      <c r="AA127" s="13" t="e">
        <f>ROUND(_xlfn.XLOOKUP('Yearling Chinook'!$A127,HatSpCkByRW!$A$3:$A$150,HatSpCkByRW!J$3:J$150,0)/$Q127/$P127/tblCleElumTreatments!I$25,0)</f>
        <v>#VALUE!</v>
      </c>
      <c r="AB127" s="13"/>
      <c r="AC127" s="13"/>
      <c r="AD127" s="13"/>
      <c r="AE127" s="13"/>
      <c r="AF127" s="13"/>
      <c r="AG127" s="13"/>
      <c r="AH127" s="13"/>
      <c r="AI127" s="13"/>
      <c r="AK127" s="2" t="str">
        <f t="shared" si="17"/>
        <v/>
      </c>
      <c r="AL127" s="2" t="str">
        <f t="shared" si="18"/>
        <v/>
      </c>
      <c r="AM127" s="13" t="str">
        <f t="shared" si="19"/>
        <v/>
      </c>
    </row>
    <row r="128" spans="1:39" x14ac:dyDescent="0.45">
      <c r="A128" s="17" t="str">
        <f>IF(tblTally!B126="","",tblTally!B126)</f>
        <v/>
      </c>
      <c r="B128" s="13" t="str">
        <f>IF(tblTally!B126="","",tblTally!C126+tblTally!D126)</f>
        <v/>
      </c>
      <c r="C128" s="13" t="str">
        <f>IF(tblTally!C126="","",tblTally!C126)</f>
        <v/>
      </c>
      <c r="D128" s="18" t="str">
        <f t="shared" si="12"/>
        <v/>
      </c>
      <c r="E128" s="13" t="str">
        <f>IF(tblTally!J126=0,"",tblTally!J126)</f>
        <v/>
      </c>
      <c r="F128" s="13" t="str">
        <f>IF(E128="","",E128+tblTally!AS126+tblTally!BB126)</f>
        <v/>
      </c>
      <c r="G128" s="13" t="str">
        <f>IF(tblTally!T126+tblTally!U126=0,"",tblTally!T126+tblTally!U126)</f>
        <v/>
      </c>
      <c r="H128" s="13" t="str">
        <f>IF(tblTally!V126+tblTally!W126=0,"",tblTally!V126+tblTally!W126)</f>
        <v/>
      </c>
      <c r="I128" s="13" t="str">
        <f>IF(tblTally!X126+tblTally!Y126=0,"",tblTally!X126+tblTally!Y126)</f>
        <v/>
      </c>
      <c r="J128" s="13" t="str">
        <f>IF(tblTally!Z126+tblTally!AA126=0,"",tblTally!Z126+tblTally!AA126)</f>
        <v/>
      </c>
      <c r="K128" s="13" t="str">
        <f>IF(tblTally!AB126+tblTally!AC126=0,"",tblTally!AB126+tblTally!AC126)</f>
        <v/>
      </c>
      <c r="L128">
        <f>tblTally!K126</f>
        <v>0</v>
      </c>
      <c r="M128" s="18" t="str">
        <f>IF(tblTally!E126="","",tblTally!E126/100)</f>
        <v/>
      </c>
      <c r="N128" s="18" t="str">
        <f t="shared" si="13"/>
        <v/>
      </c>
      <c r="O128" s="18" t="e">
        <f>ModelParameters!Intercept+ModelParameters!CH1offset+((B128-ModelParameters!MeanFlow)/ModelParameters!SDFlow)*ModelParameters!FlowSlope+((D128-ModelParameters!MeanDiversion)/ModelParameters!SDDiversion)*ModelParameters!DiversionSlope</f>
        <v>#VALUE!</v>
      </c>
      <c r="P128" s="18" t="e">
        <f t="shared" si="14"/>
        <v>#VALUE!</v>
      </c>
      <c r="Q128" s="21" t="e">
        <f t="shared" si="15"/>
        <v>#VALUE!</v>
      </c>
      <c r="R128" s="13" t="str">
        <f t="shared" si="16"/>
        <v/>
      </c>
      <c r="S128" s="13" t="e">
        <f>ROUND(_xlfn.XLOOKUP('Yearling Chinook'!$A128,HatSpCkByRW!$A$3:$A$150,HatSpCkByRW!B$3:B$150,0)/$Q128/$P128/tblCleElumTreatments!A$25,0)</f>
        <v>#VALUE!</v>
      </c>
      <c r="T128" s="13" t="e">
        <f>ROUND(_xlfn.XLOOKUP('Yearling Chinook'!$A128,HatSpCkByRW!$A$3:$A$150,HatSpCkByRW!C$3:C$150,0)/$Q128/$P128/tblCleElumTreatments!B$25,0)</f>
        <v>#VALUE!</v>
      </c>
      <c r="U128" s="13" t="e">
        <f>ROUND(_xlfn.XLOOKUP('Yearling Chinook'!$A128,HatSpCkByRW!$A$3:$A$150,HatSpCkByRW!D$3:D$150,0)/$Q128/$P128/tblCleElumTreatments!C$25,0)</f>
        <v>#VALUE!</v>
      </c>
      <c r="V128" s="13" t="e">
        <f>ROUND(_xlfn.XLOOKUP('Yearling Chinook'!$A128,HatSpCkByRW!$A$3:$A$150,HatSpCkByRW!E$3:E$150,0)/$Q128/$P128/tblCleElumTreatments!D$25,0)</f>
        <v>#VALUE!</v>
      </c>
      <c r="W128" s="13" t="e">
        <f>ROUND(_xlfn.XLOOKUP('Yearling Chinook'!$A128,HatSpCkByRW!$A$3:$A$150,HatSpCkByRW!F$3:F$150,0)/$Q128/$P128/tblCleElumTreatments!E$25,0)</f>
        <v>#VALUE!</v>
      </c>
      <c r="X128" s="13" t="e">
        <f>ROUND(_xlfn.XLOOKUP('Yearling Chinook'!$A128,HatSpCkByRW!$A$3:$A$150,HatSpCkByRW!G$3:G$150,0)/$Q128/$P128/tblCleElumTreatments!F$25,0)</f>
        <v>#VALUE!</v>
      </c>
      <c r="Y128" s="13" t="e">
        <f>ROUND(_xlfn.XLOOKUP('Yearling Chinook'!$A128,HatSpCkByRW!$A$3:$A$150,HatSpCkByRW!H$3:H$150,0)/$Q128/$P128/tblCleElumTreatments!G$25,0)</f>
        <v>#VALUE!</v>
      </c>
      <c r="Z128" s="13" t="e">
        <f>ROUND(_xlfn.XLOOKUP('Yearling Chinook'!$A128,HatSpCkByRW!$A$3:$A$150,HatSpCkByRW!I$3:I$150,0)/$Q128/$P128/tblCleElumTreatments!H$25,0)</f>
        <v>#VALUE!</v>
      </c>
      <c r="AA128" s="13" t="e">
        <f>ROUND(_xlfn.XLOOKUP('Yearling Chinook'!$A128,HatSpCkByRW!$A$3:$A$150,HatSpCkByRW!J$3:J$150,0)/$Q128/$P128/tblCleElumTreatments!I$25,0)</f>
        <v>#VALUE!</v>
      </c>
      <c r="AB128" s="13"/>
      <c r="AC128" s="13"/>
      <c r="AD128" s="13"/>
      <c r="AE128" s="13"/>
      <c r="AF128" s="13"/>
      <c r="AG128" s="13"/>
      <c r="AH128" s="13"/>
      <c r="AI128" s="13"/>
      <c r="AK128" s="2" t="str">
        <f t="shared" si="17"/>
        <v/>
      </c>
      <c r="AL128" s="2" t="str">
        <f t="shared" si="18"/>
        <v/>
      </c>
      <c r="AM128" s="13" t="str">
        <f t="shared" si="19"/>
        <v/>
      </c>
    </row>
    <row r="129" spans="1:39" x14ac:dyDescent="0.45">
      <c r="A129" s="17" t="str">
        <f>IF(tblTally!B127="","",tblTally!B127)</f>
        <v/>
      </c>
      <c r="B129" s="13" t="str">
        <f>IF(tblTally!B127="","",tblTally!C127+tblTally!D127)</f>
        <v/>
      </c>
      <c r="C129" s="13" t="str">
        <f>IF(tblTally!C127="","",tblTally!C127)</f>
        <v/>
      </c>
      <c r="D129" s="18" t="str">
        <f t="shared" si="12"/>
        <v/>
      </c>
      <c r="E129" s="13" t="str">
        <f>IF(tblTally!J127=0,"",tblTally!J127)</f>
        <v/>
      </c>
      <c r="F129" s="13" t="str">
        <f>IF(E129="","",E129+tblTally!AS127+tblTally!BB127)</f>
        <v/>
      </c>
      <c r="G129" s="13" t="str">
        <f>IF(tblTally!T127+tblTally!U127=0,"",tblTally!T127+tblTally!U127)</f>
        <v/>
      </c>
      <c r="H129" s="13" t="str">
        <f>IF(tblTally!V127+tblTally!W127=0,"",tblTally!V127+tblTally!W127)</f>
        <v/>
      </c>
      <c r="I129" s="13" t="str">
        <f>IF(tblTally!X127+tblTally!Y127=0,"",tblTally!X127+tblTally!Y127)</f>
        <v/>
      </c>
      <c r="J129" s="13" t="str">
        <f>IF(tblTally!Z127+tblTally!AA127=0,"",tblTally!Z127+tblTally!AA127)</f>
        <v/>
      </c>
      <c r="K129" s="13" t="str">
        <f>IF(tblTally!AB127+tblTally!AC127=0,"",tblTally!AB127+tblTally!AC127)</f>
        <v/>
      </c>
      <c r="L129">
        <f>tblTally!K127</f>
        <v>0</v>
      </c>
      <c r="M129" s="18" t="str">
        <f>IF(tblTally!E127="","",tblTally!E127/100)</f>
        <v/>
      </c>
      <c r="N129" s="18" t="str">
        <f t="shared" si="13"/>
        <v/>
      </c>
      <c r="O129" s="18" t="e">
        <f>ModelParameters!Intercept+ModelParameters!CH1offset+((B129-ModelParameters!MeanFlow)/ModelParameters!SDFlow)*ModelParameters!FlowSlope+((D129-ModelParameters!MeanDiversion)/ModelParameters!SDDiversion)*ModelParameters!DiversionSlope</f>
        <v>#VALUE!</v>
      </c>
      <c r="P129" s="18" t="e">
        <f t="shared" si="14"/>
        <v>#VALUE!</v>
      </c>
      <c r="Q129" s="21" t="e">
        <f t="shared" si="15"/>
        <v>#VALUE!</v>
      </c>
      <c r="R129" s="13" t="str">
        <f t="shared" si="16"/>
        <v/>
      </c>
      <c r="S129" s="13" t="e">
        <f>ROUND(_xlfn.XLOOKUP('Yearling Chinook'!$A129,HatSpCkByRW!$A$3:$A$150,HatSpCkByRW!B$3:B$150,0)/$Q129/$P129/tblCleElumTreatments!A$25,0)</f>
        <v>#VALUE!</v>
      </c>
      <c r="T129" s="13" t="e">
        <f>ROUND(_xlfn.XLOOKUP('Yearling Chinook'!$A129,HatSpCkByRW!$A$3:$A$150,HatSpCkByRW!C$3:C$150,0)/$Q129/$P129/tblCleElumTreatments!B$25,0)</f>
        <v>#VALUE!</v>
      </c>
      <c r="U129" s="13" t="e">
        <f>ROUND(_xlfn.XLOOKUP('Yearling Chinook'!$A129,HatSpCkByRW!$A$3:$A$150,HatSpCkByRW!D$3:D$150,0)/$Q129/$P129/tblCleElumTreatments!C$25,0)</f>
        <v>#VALUE!</v>
      </c>
      <c r="V129" s="13" t="e">
        <f>ROUND(_xlfn.XLOOKUP('Yearling Chinook'!$A129,HatSpCkByRW!$A$3:$A$150,HatSpCkByRW!E$3:E$150,0)/$Q129/$P129/tblCleElumTreatments!D$25,0)</f>
        <v>#VALUE!</v>
      </c>
      <c r="W129" s="13" t="e">
        <f>ROUND(_xlfn.XLOOKUP('Yearling Chinook'!$A129,HatSpCkByRW!$A$3:$A$150,HatSpCkByRW!F$3:F$150,0)/$Q129/$P129/tblCleElumTreatments!E$25,0)</f>
        <v>#VALUE!</v>
      </c>
      <c r="X129" s="13" t="e">
        <f>ROUND(_xlfn.XLOOKUP('Yearling Chinook'!$A129,HatSpCkByRW!$A$3:$A$150,HatSpCkByRW!G$3:G$150,0)/$Q129/$P129/tblCleElumTreatments!F$25,0)</f>
        <v>#VALUE!</v>
      </c>
      <c r="Y129" s="13" t="e">
        <f>ROUND(_xlfn.XLOOKUP('Yearling Chinook'!$A129,HatSpCkByRW!$A$3:$A$150,HatSpCkByRW!H$3:H$150,0)/$Q129/$P129/tblCleElumTreatments!G$25,0)</f>
        <v>#VALUE!</v>
      </c>
      <c r="Z129" s="13" t="e">
        <f>ROUND(_xlfn.XLOOKUP('Yearling Chinook'!$A129,HatSpCkByRW!$A$3:$A$150,HatSpCkByRW!I$3:I$150,0)/$Q129/$P129/tblCleElumTreatments!H$25,0)</f>
        <v>#VALUE!</v>
      </c>
      <c r="AA129" s="13" t="e">
        <f>ROUND(_xlfn.XLOOKUP('Yearling Chinook'!$A129,HatSpCkByRW!$A$3:$A$150,HatSpCkByRW!J$3:J$150,0)/$Q129/$P129/tblCleElumTreatments!I$25,0)</f>
        <v>#VALUE!</v>
      </c>
      <c r="AB129" s="13"/>
      <c r="AC129" s="13"/>
      <c r="AD129" s="13"/>
      <c r="AE129" s="13"/>
      <c r="AF129" s="13"/>
      <c r="AG129" s="13"/>
      <c r="AH129" s="13"/>
      <c r="AI129" s="13"/>
      <c r="AK129" s="2" t="str">
        <f t="shared" si="17"/>
        <v/>
      </c>
      <c r="AL129" s="2" t="str">
        <f t="shared" si="18"/>
        <v/>
      </c>
      <c r="AM129" s="13" t="str">
        <f t="shared" si="19"/>
        <v/>
      </c>
    </row>
    <row r="130" spans="1:39" x14ac:dyDescent="0.45">
      <c r="A130" s="17" t="str">
        <f>IF(tblTally!B128="","",tblTally!B128)</f>
        <v/>
      </c>
      <c r="B130" s="13" t="str">
        <f>IF(tblTally!B128="","",tblTally!C128+tblTally!D128)</f>
        <v/>
      </c>
      <c r="C130" s="13" t="str">
        <f>IF(tblTally!C128="","",tblTally!C128)</f>
        <v/>
      </c>
      <c r="D130" s="18" t="str">
        <f t="shared" si="12"/>
        <v/>
      </c>
      <c r="E130" s="13" t="str">
        <f>IF(tblTally!J128=0,"",tblTally!J128)</f>
        <v/>
      </c>
      <c r="F130" s="13" t="str">
        <f>IF(E130="","",E130+tblTally!AS128+tblTally!BB128)</f>
        <v/>
      </c>
      <c r="G130" s="13" t="str">
        <f>IF(tblTally!T128+tblTally!U128=0,"",tblTally!T128+tblTally!U128)</f>
        <v/>
      </c>
      <c r="H130" s="13" t="str">
        <f>IF(tblTally!V128+tblTally!W128=0,"",tblTally!V128+tblTally!W128)</f>
        <v/>
      </c>
      <c r="I130" s="13" t="str">
        <f>IF(tblTally!X128+tblTally!Y128=0,"",tblTally!X128+tblTally!Y128)</f>
        <v/>
      </c>
      <c r="J130" s="13" t="str">
        <f>IF(tblTally!Z128+tblTally!AA128=0,"",tblTally!Z128+tblTally!AA128)</f>
        <v/>
      </c>
      <c r="K130" s="13" t="str">
        <f>IF(tblTally!AB128+tblTally!AC128=0,"",tblTally!AB128+tblTally!AC128)</f>
        <v/>
      </c>
      <c r="L130">
        <f>tblTally!K128</f>
        <v>0</v>
      </c>
      <c r="M130" s="18" t="str">
        <f>IF(tblTally!E128="","",tblTally!E128/100)</f>
        <v/>
      </c>
      <c r="N130" s="18" t="str">
        <f t="shared" si="13"/>
        <v/>
      </c>
      <c r="O130" s="18" t="e">
        <f>ModelParameters!Intercept+ModelParameters!CH1offset+((B130-ModelParameters!MeanFlow)/ModelParameters!SDFlow)*ModelParameters!FlowSlope+((D130-ModelParameters!MeanDiversion)/ModelParameters!SDDiversion)*ModelParameters!DiversionSlope</f>
        <v>#VALUE!</v>
      </c>
      <c r="P130" s="18" t="e">
        <f t="shared" si="14"/>
        <v>#VALUE!</v>
      </c>
      <c r="Q130" s="21" t="e">
        <f t="shared" si="15"/>
        <v>#VALUE!</v>
      </c>
      <c r="R130" s="13" t="str">
        <f t="shared" si="16"/>
        <v/>
      </c>
      <c r="S130" s="13" t="e">
        <f>ROUND(_xlfn.XLOOKUP('Yearling Chinook'!$A130,HatSpCkByRW!$A$3:$A$150,HatSpCkByRW!B$3:B$150,0)/$Q130/$P130/tblCleElumTreatments!A$25,0)</f>
        <v>#VALUE!</v>
      </c>
      <c r="T130" s="13" t="e">
        <f>ROUND(_xlfn.XLOOKUP('Yearling Chinook'!$A130,HatSpCkByRW!$A$3:$A$150,HatSpCkByRW!C$3:C$150,0)/$Q130/$P130/tblCleElumTreatments!B$25,0)</f>
        <v>#VALUE!</v>
      </c>
      <c r="U130" s="13" t="e">
        <f>ROUND(_xlfn.XLOOKUP('Yearling Chinook'!$A130,HatSpCkByRW!$A$3:$A$150,HatSpCkByRW!D$3:D$150,0)/$Q130/$P130/tblCleElumTreatments!C$25,0)</f>
        <v>#VALUE!</v>
      </c>
      <c r="V130" s="13" t="e">
        <f>ROUND(_xlfn.XLOOKUP('Yearling Chinook'!$A130,HatSpCkByRW!$A$3:$A$150,HatSpCkByRW!E$3:E$150,0)/$Q130/$P130/tblCleElumTreatments!D$25,0)</f>
        <v>#VALUE!</v>
      </c>
      <c r="W130" s="13" t="e">
        <f>ROUND(_xlfn.XLOOKUP('Yearling Chinook'!$A130,HatSpCkByRW!$A$3:$A$150,HatSpCkByRW!F$3:F$150,0)/$Q130/$P130/tblCleElumTreatments!E$25,0)</f>
        <v>#VALUE!</v>
      </c>
      <c r="X130" s="13" t="e">
        <f>ROUND(_xlfn.XLOOKUP('Yearling Chinook'!$A130,HatSpCkByRW!$A$3:$A$150,HatSpCkByRW!G$3:G$150,0)/$Q130/$P130/tblCleElumTreatments!F$25,0)</f>
        <v>#VALUE!</v>
      </c>
      <c r="Y130" s="13" t="e">
        <f>ROUND(_xlfn.XLOOKUP('Yearling Chinook'!$A130,HatSpCkByRW!$A$3:$A$150,HatSpCkByRW!H$3:H$150,0)/$Q130/$P130/tblCleElumTreatments!G$25,0)</f>
        <v>#VALUE!</v>
      </c>
      <c r="Z130" s="13" t="e">
        <f>ROUND(_xlfn.XLOOKUP('Yearling Chinook'!$A130,HatSpCkByRW!$A$3:$A$150,HatSpCkByRW!I$3:I$150,0)/$Q130/$P130/tblCleElumTreatments!H$25,0)</f>
        <v>#VALUE!</v>
      </c>
      <c r="AA130" s="13" t="e">
        <f>ROUND(_xlfn.XLOOKUP('Yearling Chinook'!$A130,HatSpCkByRW!$A$3:$A$150,HatSpCkByRW!J$3:J$150,0)/$Q130/$P130/tblCleElumTreatments!I$25,0)</f>
        <v>#VALUE!</v>
      </c>
      <c r="AB130" s="13"/>
      <c r="AC130" s="13"/>
      <c r="AD130" s="13"/>
      <c r="AE130" s="13"/>
      <c r="AF130" s="13"/>
      <c r="AG130" s="13"/>
      <c r="AH130" s="13"/>
      <c r="AI130" s="13"/>
      <c r="AK130" s="2" t="str">
        <f t="shared" si="17"/>
        <v/>
      </c>
      <c r="AL130" s="2" t="str">
        <f t="shared" si="18"/>
        <v/>
      </c>
      <c r="AM130" s="13" t="str">
        <f t="shared" si="19"/>
        <v/>
      </c>
    </row>
    <row r="131" spans="1:39" x14ac:dyDescent="0.45">
      <c r="A131" s="17" t="str">
        <f>IF(tblTally!B129="","",tblTally!B129)</f>
        <v/>
      </c>
      <c r="B131" s="13" t="str">
        <f>IF(tblTally!B129="","",tblTally!C129+tblTally!D129)</f>
        <v/>
      </c>
      <c r="C131" s="13" t="str">
        <f>IF(tblTally!C129="","",tblTally!C129)</f>
        <v/>
      </c>
      <c r="D131" s="18" t="str">
        <f t="shared" si="12"/>
        <v/>
      </c>
      <c r="E131" s="13" t="str">
        <f>IF(tblTally!J129=0,"",tblTally!J129)</f>
        <v/>
      </c>
      <c r="F131" s="13" t="str">
        <f>IF(E131="","",E131+tblTally!AS129+tblTally!BB129)</f>
        <v/>
      </c>
      <c r="G131" s="13" t="str">
        <f>IF(tblTally!T129+tblTally!U129=0,"",tblTally!T129+tblTally!U129)</f>
        <v/>
      </c>
      <c r="H131" s="13" t="str">
        <f>IF(tblTally!V129+tblTally!W129=0,"",tblTally!V129+tblTally!W129)</f>
        <v/>
      </c>
      <c r="I131" s="13" t="str">
        <f>IF(tblTally!X129+tblTally!Y129=0,"",tblTally!X129+tblTally!Y129)</f>
        <v/>
      </c>
      <c r="J131" s="13" t="str">
        <f>IF(tblTally!Z129+tblTally!AA129=0,"",tblTally!Z129+tblTally!AA129)</f>
        <v/>
      </c>
      <c r="K131" s="13" t="str">
        <f>IF(tblTally!AB129+tblTally!AC129=0,"",tblTally!AB129+tblTally!AC129)</f>
        <v/>
      </c>
      <c r="L131">
        <f>tblTally!K129</f>
        <v>0</v>
      </c>
      <c r="M131" s="18" t="str">
        <f>IF(tblTally!E129="","",tblTally!E129/100)</f>
        <v/>
      </c>
      <c r="N131" s="18" t="str">
        <f t="shared" si="13"/>
        <v/>
      </c>
      <c r="O131" s="18" t="e">
        <f>ModelParameters!Intercept+ModelParameters!CH1offset+((B131-ModelParameters!MeanFlow)/ModelParameters!SDFlow)*ModelParameters!FlowSlope+((D131-ModelParameters!MeanDiversion)/ModelParameters!SDDiversion)*ModelParameters!DiversionSlope</f>
        <v>#VALUE!</v>
      </c>
      <c r="P131" s="18" t="e">
        <f t="shared" si="14"/>
        <v>#VALUE!</v>
      </c>
      <c r="Q131" s="21" t="e">
        <f t="shared" si="15"/>
        <v>#VALUE!</v>
      </c>
      <c r="R131" s="13" t="str">
        <f t="shared" si="16"/>
        <v/>
      </c>
      <c r="S131" s="13" t="e">
        <f>ROUND(_xlfn.XLOOKUP('Yearling Chinook'!$A131,HatSpCkByRW!$A$3:$A$150,HatSpCkByRW!B$3:B$150,0)/$Q131/$P131/tblCleElumTreatments!A$25,0)</f>
        <v>#VALUE!</v>
      </c>
      <c r="T131" s="13" t="e">
        <f>ROUND(_xlfn.XLOOKUP('Yearling Chinook'!$A131,HatSpCkByRW!$A$3:$A$150,HatSpCkByRW!C$3:C$150,0)/$Q131/$P131/tblCleElumTreatments!B$25,0)</f>
        <v>#VALUE!</v>
      </c>
      <c r="U131" s="13" t="e">
        <f>ROUND(_xlfn.XLOOKUP('Yearling Chinook'!$A131,HatSpCkByRW!$A$3:$A$150,HatSpCkByRW!D$3:D$150,0)/$Q131/$P131/tblCleElumTreatments!C$25,0)</f>
        <v>#VALUE!</v>
      </c>
      <c r="V131" s="13" t="e">
        <f>ROUND(_xlfn.XLOOKUP('Yearling Chinook'!$A131,HatSpCkByRW!$A$3:$A$150,HatSpCkByRW!E$3:E$150,0)/$Q131/$P131/tblCleElumTreatments!D$25,0)</f>
        <v>#VALUE!</v>
      </c>
      <c r="W131" s="13" t="e">
        <f>ROUND(_xlfn.XLOOKUP('Yearling Chinook'!$A131,HatSpCkByRW!$A$3:$A$150,HatSpCkByRW!F$3:F$150,0)/$Q131/$P131/tblCleElumTreatments!E$25,0)</f>
        <v>#VALUE!</v>
      </c>
      <c r="X131" s="13" t="e">
        <f>ROUND(_xlfn.XLOOKUP('Yearling Chinook'!$A131,HatSpCkByRW!$A$3:$A$150,HatSpCkByRW!G$3:G$150,0)/$Q131/$P131/tblCleElumTreatments!F$25,0)</f>
        <v>#VALUE!</v>
      </c>
      <c r="Y131" s="13" t="e">
        <f>ROUND(_xlfn.XLOOKUP('Yearling Chinook'!$A131,HatSpCkByRW!$A$3:$A$150,HatSpCkByRW!H$3:H$150,0)/$Q131/$P131/tblCleElumTreatments!G$25,0)</f>
        <v>#VALUE!</v>
      </c>
      <c r="Z131" s="13" t="e">
        <f>ROUND(_xlfn.XLOOKUP('Yearling Chinook'!$A131,HatSpCkByRW!$A$3:$A$150,HatSpCkByRW!I$3:I$150,0)/$Q131/$P131/tblCleElumTreatments!H$25,0)</f>
        <v>#VALUE!</v>
      </c>
      <c r="AA131" s="13" t="e">
        <f>ROUND(_xlfn.XLOOKUP('Yearling Chinook'!$A131,HatSpCkByRW!$A$3:$A$150,HatSpCkByRW!J$3:J$150,0)/$Q131/$P131/tblCleElumTreatments!I$25,0)</f>
        <v>#VALUE!</v>
      </c>
      <c r="AB131" s="13"/>
      <c r="AC131" s="13"/>
      <c r="AD131" s="13"/>
      <c r="AE131" s="13"/>
      <c r="AF131" s="13"/>
      <c r="AG131" s="13"/>
      <c r="AH131" s="13"/>
      <c r="AI131" s="13"/>
      <c r="AK131" s="2" t="str">
        <f t="shared" si="17"/>
        <v/>
      </c>
      <c r="AL131" s="2" t="str">
        <f t="shared" si="18"/>
        <v/>
      </c>
      <c r="AM131" s="13" t="str">
        <f t="shared" si="19"/>
        <v/>
      </c>
    </row>
    <row r="132" spans="1:39" x14ac:dyDescent="0.45">
      <c r="A132" s="17" t="str">
        <f>IF(tblTally!B130="","",tblTally!B130)</f>
        <v/>
      </c>
      <c r="B132" s="13" t="str">
        <f>IF(tblTally!B130="","",tblTally!C130+tblTally!D130)</f>
        <v/>
      </c>
      <c r="C132" s="13" t="str">
        <f>IF(tblTally!C130="","",tblTally!C130)</f>
        <v/>
      </c>
      <c r="D132" s="18" t="str">
        <f t="shared" si="12"/>
        <v/>
      </c>
      <c r="E132" s="13" t="str">
        <f>IF(tblTally!J130=0,"",tblTally!J130)</f>
        <v/>
      </c>
      <c r="F132" s="13" t="str">
        <f>IF(E132="","",E132+tblTally!AS130+tblTally!BB130)</f>
        <v/>
      </c>
      <c r="G132" s="13" t="str">
        <f>IF(tblTally!T130+tblTally!U130=0,"",tblTally!T130+tblTally!U130)</f>
        <v/>
      </c>
      <c r="H132" s="13" t="str">
        <f>IF(tblTally!V130+tblTally!W130=0,"",tblTally!V130+tblTally!W130)</f>
        <v/>
      </c>
      <c r="I132" s="13" t="str">
        <f>IF(tblTally!X130+tblTally!Y130=0,"",tblTally!X130+tblTally!Y130)</f>
        <v/>
      </c>
      <c r="J132" s="13" t="str">
        <f>IF(tblTally!Z130+tblTally!AA130=0,"",tblTally!Z130+tblTally!AA130)</f>
        <v/>
      </c>
      <c r="K132" s="13" t="str">
        <f>IF(tblTally!AB130+tblTally!AC130=0,"",tblTally!AB130+tblTally!AC130)</f>
        <v/>
      </c>
      <c r="L132">
        <f>tblTally!K130</f>
        <v>0</v>
      </c>
      <c r="M132" s="18" t="str">
        <f>IF(tblTally!E130="","",tblTally!E130/100)</f>
        <v/>
      </c>
      <c r="N132" s="18" t="str">
        <f t="shared" si="13"/>
        <v/>
      </c>
      <c r="O132" s="18" t="e">
        <f>ModelParameters!Intercept+ModelParameters!CH1offset+((B132-ModelParameters!MeanFlow)/ModelParameters!SDFlow)*ModelParameters!FlowSlope+((D132-ModelParameters!MeanDiversion)/ModelParameters!SDDiversion)*ModelParameters!DiversionSlope</f>
        <v>#VALUE!</v>
      </c>
      <c r="P132" s="18" t="e">
        <f t="shared" si="14"/>
        <v>#VALUE!</v>
      </c>
      <c r="Q132" s="21" t="e">
        <f t="shared" si="15"/>
        <v>#VALUE!</v>
      </c>
      <c r="R132" s="13" t="str">
        <f t="shared" si="16"/>
        <v/>
      </c>
      <c r="S132" s="13" t="e">
        <f>ROUND(_xlfn.XLOOKUP('Yearling Chinook'!$A132,HatSpCkByRW!$A$3:$A$150,HatSpCkByRW!B$3:B$150,0)/$Q132/$P132/tblCleElumTreatments!A$25,0)</f>
        <v>#VALUE!</v>
      </c>
      <c r="T132" s="13" t="e">
        <f>ROUND(_xlfn.XLOOKUP('Yearling Chinook'!$A132,HatSpCkByRW!$A$3:$A$150,HatSpCkByRW!C$3:C$150,0)/$Q132/$P132/tblCleElumTreatments!B$25,0)</f>
        <v>#VALUE!</v>
      </c>
      <c r="U132" s="13" t="e">
        <f>ROUND(_xlfn.XLOOKUP('Yearling Chinook'!$A132,HatSpCkByRW!$A$3:$A$150,HatSpCkByRW!D$3:D$150,0)/$Q132/$P132/tblCleElumTreatments!C$25,0)</f>
        <v>#VALUE!</v>
      </c>
      <c r="V132" s="13" t="e">
        <f>ROUND(_xlfn.XLOOKUP('Yearling Chinook'!$A132,HatSpCkByRW!$A$3:$A$150,HatSpCkByRW!E$3:E$150,0)/$Q132/$P132/tblCleElumTreatments!D$25,0)</f>
        <v>#VALUE!</v>
      </c>
      <c r="W132" s="13" t="e">
        <f>ROUND(_xlfn.XLOOKUP('Yearling Chinook'!$A132,HatSpCkByRW!$A$3:$A$150,HatSpCkByRW!F$3:F$150,0)/$Q132/$P132/tblCleElumTreatments!E$25,0)</f>
        <v>#VALUE!</v>
      </c>
      <c r="X132" s="13" t="e">
        <f>ROUND(_xlfn.XLOOKUP('Yearling Chinook'!$A132,HatSpCkByRW!$A$3:$A$150,HatSpCkByRW!G$3:G$150,0)/$Q132/$P132/tblCleElumTreatments!F$25,0)</f>
        <v>#VALUE!</v>
      </c>
      <c r="Y132" s="13" t="e">
        <f>ROUND(_xlfn.XLOOKUP('Yearling Chinook'!$A132,HatSpCkByRW!$A$3:$A$150,HatSpCkByRW!H$3:H$150,0)/$Q132/$P132/tblCleElumTreatments!G$25,0)</f>
        <v>#VALUE!</v>
      </c>
      <c r="Z132" s="13" t="e">
        <f>ROUND(_xlfn.XLOOKUP('Yearling Chinook'!$A132,HatSpCkByRW!$A$3:$A$150,HatSpCkByRW!I$3:I$150,0)/$Q132/$P132/tblCleElumTreatments!H$25,0)</f>
        <v>#VALUE!</v>
      </c>
      <c r="AA132" s="13" t="e">
        <f>ROUND(_xlfn.XLOOKUP('Yearling Chinook'!$A132,HatSpCkByRW!$A$3:$A$150,HatSpCkByRW!J$3:J$150,0)/$Q132/$P132/tblCleElumTreatments!I$25,0)</f>
        <v>#VALUE!</v>
      </c>
      <c r="AB132" s="13"/>
      <c r="AC132" s="13"/>
      <c r="AD132" s="13"/>
      <c r="AE132" s="13"/>
      <c r="AF132" s="13"/>
      <c r="AG132" s="13"/>
      <c r="AH132" s="13"/>
      <c r="AI132" s="13"/>
      <c r="AK132" s="2" t="str">
        <f t="shared" si="17"/>
        <v/>
      </c>
      <c r="AL132" s="2" t="str">
        <f t="shared" si="18"/>
        <v/>
      </c>
      <c r="AM132" s="13" t="str">
        <f t="shared" si="19"/>
        <v/>
      </c>
    </row>
    <row r="133" spans="1:39" x14ac:dyDescent="0.45">
      <c r="A133" s="17" t="str">
        <f>IF(tblTally!B131="","",tblTally!B131)</f>
        <v/>
      </c>
      <c r="B133" s="13" t="str">
        <f>IF(tblTally!B131="","",tblTally!C131+tblTally!D131)</f>
        <v/>
      </c>
      <c r="C133" s="13" t="str">
        <f>IF(tblTally!C131="","",tblTally!C131)</f>
        <v/>
      </c>
      <c r="D133" s="18" t="str">
        <f t="shared" ref="D133:D185" si="20">IF(C133="","",C133/B133)</f>
        <v/>
      </c>
      <c r="E133" s="13" t="str">
        <f>IF(tblTally!J131=0,"",tblTally!J131)</f>
        <v/>
      </c>
      <c r="F133" s="13" t="str">
        <f>IF(E133="","",E133+tblTally!AS131+tblTally!BB131)</f>
        <v/>
      </c>
      <c r="G133" s="13" t="str">
        <f>IF(tblTally!T131+tblTally!U131=0,"",tblTally!T131+tblTally!U131)</f>
        <v/>
      </c>
      <c r="H133" s="13" t="str">
        <f>IF(tblTally!V131+tblTally!W131=0,"",tblTally!V131+tblTally!W131)</f>
        <v/>
      </c>
      <c r="I133" s="13" t="str">
        <f>IF(tblTally!X131+tblTally!Y131=0,"",tblTally!X131+tblTally!Y131)</f>
        <v/>
      </c>
      <c r="J133" s="13" t="str">
        <f>IF(tblTally!Z131+tblTally!AA131=0,"",tblTally!Z131+tblTally!AA131)</f>
        <v/>
      </c>
      <c r="K133" s="13" t="str">
        <f>IF(tblTally!AB131+tblTally!AC131=0,"",tblTally!AB131+tblTally!AC131)</f>
        <v/>
      </c>
      <c r="L133">
        <f>tblTally!K131</f>
        <v>0</v>
      </c>
      <c r="M133" s="18" t="str">
        <f>IF(tblTally!E131="","",tblTally!E131/100)</f>
        <v/>
      </c>
      <c r="N133" s="18" t="str">
        <f t="shared" ref="N133:N185" si="21">IF(M133="","",M133)</f>
        <v/>
      </c>
      <c r="O133" s="18" t="e">
        <f>ModelParameters!Intercept+ModelParameters!CH1offset+((B133-ModelParameters!MeanFlow)/ModelParameters!SDFlow)*ModelParameters!FlowSlope+((D133-ModelParameters!MeanDiversion)/ModelParameters!SDDiversion)*ModelParameters!DiversionSlope</f>
        <v>#VALUE!</v>
      </c>
      <c r="P133" s="18" t="e">
        <f t="shared" ref="P133:P185" si="22">IF(D133=0,0,EXP(O133)/(1+EXP(O133)))</f>
        <v>#VALUE!</v>
      </c>
      <c r="Q133" s="21" t="e">
        <f t="shared" ref="Q133:Q196" si="23">1/(1+EXP(-(CSurvB011+CSurvB111*(A133 -DATEVALUE("1/1/"&amp;TEXT(A133,"yy"))+1)+CSurvB211*(C133+132))))*SurvHeadgateSpCk</f>
        <v>#VALUE!</v>
      </c>
      <c r="R133" s="13" t="str">
        <f t="shared" ref="R133:R185" si="24">IF(F133="","",ROUND(F133/N133/Q133/P133,0))</f>
        <v/>
      </c>
      <c r="S133" s="13" t="e">
        <f>ROUND(_xlfn.XLOOKUP('Yearling Chinook'!$A133,HatSpCkByRW!$A$3:$A$150,HatSpCkByRW!B$3:B$150,0)/$Q133/$P133/tblCleElumTreatments!A$25,0)</f>
        <v>#VALUE!</v>
      </c>
      <c r="T133" s="13" t="e">
        <f>ROUND(_xlfn.XLOOKUP('Yearling Chinook'!$A133,HatSpCkByRW!$A$3:$A$150,HatSpCkByRW!C$3:C$150,0)/$Q133/$P133/tblCleElumTreatments!B$25,0)</f>
        <v>#VALUE!</v>
      </c>
      <c r="U133" s="13" t="e">
        <f>ROUND(_xlfn.XLOOKUP('Yearling Chinook'!$A133,HatSpCkByRW!$A$3:$A$150,HatSpCkByRW!D$3:D$150,0)/$Q133/$P133/tblCleElumTreatments!C$25,0)</f>
        <v>#VALUE!</v>
      </c>
      <c r="V133" s="13" t="e">
        <f>ROUND(_xlfn.XLOOKUP('Yearling Chinook'!$A133,HatSpCkByRW!$A$3:$A$150,HatSpCkByRW!E$3:E$150,0)/$Q133/$P133/tblCleElumTreatments!D$25,0)</f>
        <v>#VALUE!</v>
      </c>
      <c r="W133" s="13" t="e">
        <f>ROUND(_xlfn.XLOOKUP('Yearling Chinook'!$A133,HatSpCkByRW!$A$3:$A$150,HatSpCkByRW!F$3:F$150,0)/$Q133/$P133/tblCleElumTreatments!E$25,0)</f>
        <v>#VALUE!</v>
      </c>
      <c r="X133" s="13" t="e">
        <f>ROUND(_xlfn.XLOOKUP('Yearling Chinook'!$A133,HatSpCkByRW!$A$3:$A$150,HatSpCkByRW!G$3:G$150,0)/$Q133/$P133/tblCleElumTreatments!F$25,0)</f>
        <v>#VALUE!</v>
      </c>
      <c r="Y133" s="13" t="e">
        <f>ROUND(_xlfn.XLOOKUP('Yearling Chinook'!$A133,HatSpCkByRW!$A$3:$A$150,HatSpCkByRW!H$3:H$150,0)/$Q133/$P133/tblCleElumTreatments!G$25,0)</f>
        <v>#VALUE!</v>
      </c>
      <c r="Z133" s="13" t="e">
        <f>ROUND(_xlfn.XLOOKUP('Yearling Chinook'!$A133,HatSpCkByRW!$A$3:$A$150,HatSpCkByRW!I$3:I$150,0)/$Q133/$P133/tblCleElumTreatments!H$25,0)</f>
        <v>#VALUE!</v>
      </c>
      <c r="AA133" s="13" t="e">
        <f>ROUND(_xlfn.XLOOKUP('Yearling Chinook'!$A133,HatSpCkByRW!$A$3:$A$150,HatSpCkByRW!J$3:J$150,0)/$Q133/$P133/tblCleElumTreatments!I$25,0)</f>
        <v>#VALUE!</v>
      </c>
      <c r="AB133" s="13"/>
      <c r="AC133" s="13"/>
      <c r="AD133" s="13"/>
      <c r="AE133" s="13"/>
      <c r="AF133" s="13"/>
      <c r="AG133" s="13"/>
      <c r="AH133" s="13"/>
      <c r="AI133" s="13"/>
      <c r="AK133" s="2" t="str">
        <f t="shared" ref="AK133:AK196" si="25">IF(G133="","",ROUND(G133/N133/Q133/P133,0))</f>
        <v/>
      </c>
      <c r="AL133" s="2" t="str">
        <f t="shared" ref="AL133:AL196" si="26">IF(H133="","",ROUND(H133/N133/Q133/P133,0))</f>
        <v/>
      </c>
      <c r="AM133" s="13" t="str">
        <f t="shared" si="19"/>
        <v/>
      </c>
    </row>
    <row r="134" spans="1:39" x14ac:dyDescent="0.45">
      <c r="A134" s="17" t="str">
        <f>IF(tblTally!B132="","",tblTally!B132)</f>
        <v/>
      </c>
      <c r="B134" s="13" t="str">
        <f>IF(tblTally!B132="","",tblTally!C132+tblTally!D132)</f>
        <v/>
      </c>
      <c r="C134" s="13" t="str">
        <f>IF(tblTally!C132="","",tblTally!C132)</f>
        <v/>
      </c>
      <c r="D134" s="18" t="str">
        <f t="shared" si="20"/>
        <v/>
      </c>
      <c r="E134" s="13" t="str">
        <f>IF(tblTally!J132=0,"",tblTally!J132)</f>
        <v/>
      </c>
      <c r="F134" s="13" t="str">
        <f>IF(E134="","",E134+tblTally!AS132+tblTally!BB132)</f>
        <v/>
      </c>
      <c r="G134" s="13" t="str">
        <f>IF(tblTally!T132+tblTally!U132=0,"",tblTally!T132+tblTally!U132)</f>
        <v/>
      </c>
      <c r="H134" s="13" t="str">
        <f>IF(tblTally!V132+tblTally!W132=0,"",tblTally!V132+tblTally!W132)</f>
        <v/>
      </c>
      <c r="I134" s="13" t="str">
        <f>IF(tblTally!X132+tblTally!Y132=0,"",tblTally!X132+tblTally!Y132)</f>
        <v/>
      </c>
      <c r="J134" s="13" t="str">
        <f>IF(tblTally!Z132+tblTally!AA132=0,"",tblTally!Z132+tblTally!AA132)</f>
        <v/>
      </c>
      <c r="K134" s="13" t="str">
        <f>IF(tblTally!AB132+tblTally!AC132=0,"",tblTally!AB132+tblTally!AC132)</f>
        <v/>
      </c>
      <c r="L134">
        <f>tblTally!K132</f>
        <v>0</v>
      </c>
      <c r="M134" s="18" t="str">
        <f>IF(tblTally!E132="","",tblTally!E132/100)</f>
        <v/>
      </c>
      <c r="N134" s="18" t="str">
        <f t="shared" si="21"/>
        <v/>
      </c>
      <c r="O134" s="18" t="e">
        <f>ModelParameters!Intercept+ModelParameters!CH1offset+((B134-ModelParameters!MeanFlow)/ModelParameters!SDFlow)*ModelParameters!FlowSlope+((D134-ModelParameters!MeanDiversion)/ModelParameters!SDDiversion)*ModelParameters!DiversionSlope</f>
        <v>#VALUE!</v>
      </c>
      <c r="P134" s="18" t="e">
        <f t="shared" si="22"/>
        <v>#VALUE!</v>
      </c>
      <c r="Q134" s="21" t="e">
        <f t="shared" si="23"/>
        <v>#VALUE!</v>
      </c>
      <c r="R134" s="13" t="str">
        <f t="shared" si="24"/>
        <v/>
      </c>
      <c r="S134" s="13" t="e">
        <f>ROUND(_xlfn.XLOOKUP('Yearling Chinook'!$A134,HatSpCkByRW!$A$3:$A$150,HatSpCkByRW!B$3:B$150,0)/$Q134/$P134/tblCleElumTreatments!A$25,0)</f>
        <v>#VALUE!</v>
      </c>
      <c r="T134" s="13" t="e">
        <f>ROUND(_xlfn.XLOOKUP('Yearling Chinook'!$A134,HatSpCkByRW!$A$3:$A$150,HatSpCkByRW!C$3:C$150,0)/$Q134/$P134/tblCleElumTreatments!B$25,0)</f>
        <v>#VALUE!</v>
      </c>
      <c r="U134" s="13" t="e">
        <f>ROUND(_xlfn.XLOOKUP('Yearling Chinook'!$A134,HatSpCkByRW!$A$3:$A$150,HatSpCkByRW!D$3:D$150,0)/$Q134/$P134/tblCleElumTreatments!C$25,0)</f>
        <v>#VALUE!</v>
      </c>
      <c r="V134" s="13" t="e">
        <f>ROUND(_xlfn.XLOOKUP('Yearling Chinook'!$A134,HatSpCkByRW!$A$3:$A$150,HatSpCkByRW!E$3:E$150,0)/$Q134/$P134/tblCleElumTreatments!D$25,0)</f>
        <v>#VALUE!</v>
      </c>
      <c r="W134" s="13" t="e">
        <f>ROUND(_xlfn.XLOOKUP('Yearling Chinook'!$A134,HatSpCkByRW!$A$3:$A$150,HatSpCkByRW!F$3:F$150,0)/$Q134/$P134/tblCleElumTreatments!E$25,0)</f>
        <v>#VALUE!</v>
      </c>
      <c r="X134" s="13" t="e">
        <f>ROUND(_xlfn.XLOOKUP('Yearling Chinook'!$A134,HatSpCkByRW!$A$3:$A$150,HatSpCkByRW!G$3:G$150,0)/$Q134/$P134/tblCleElumTreatments!F$25,0)</f>
        <v>#VALUE!</v>
      </c>
      <c r="Y134" s="13" t="e">
        <f>ROUND(_xlfn.XLOOKUP('Yearling Chinook'!$A134,HatSpCkByRW!$A$3:$A$150,HatSpCkByRW!H$3:H$150,0)/$Q134/$P134/tblCleElumTreatments!G$25,0)</f>
        <v>#VALUE!</v>
      </c>
      <c r="Z134" s="13" t="e">
        <f>ROUND(_xlfn.XLOOKUP('Yearling Chinook'!$A134,HatSpCkByRW!$A$3:$A$150,HatSpCkByRW!I$3:I$150,0)/$Q134/$P134/tblCleElumTreatments!H$25,0)</f>
        <v>#VALUE!</v>
      </c>
      <c r="AA134" s="13" t="e">
        <f>ROUND(_xlfn.XLOOKUP('Yearling Chinook'!$A134,HatSpCkByRW!$A$3:$A$150,HatSpCkByRW!J$3:J$150,0)/$Q134/$P134/tblCleElumTreatments!I$25,0)</f>
        <v>#VALUE!</v>
      </c>
      <c r="AB134" s="13"/>
      <c r="AC134" s="13"/>
      <c r="AD134" s="13"/>
      <c r="AE134" s="13"/>
      <c r="AF134" s="13"/>
      <c r="AG134" s="13"/>
      <c r="AH134" s="13"/>
      <c r="AI134" s="13"/>
      <c r="AK134" s="2" t="str">
        <f t="shared" si="25"/>
        <v/>
      </c>
      <c r="AL134" s="2" t="str">
        <f t="shared" si="26"/>
        <v/>
      </c>
      <c r="AM134" s="13" t="str">
        <f t="shared" si="19"/>
        <v/>
      </c>
    </row>
    <row r="135" spans="1:39" x14ac:dyDescent="0.45">
      <c r="A135" s="17" t="str">
        <f>IF(tblTally!B133="","",tblTally!B133)</f>
        <v/>
      </c>
      <c r="B135" s="13" t="str">
        <f>IF(tblTally!B133="","",tblTally!C133+tblTally!D133)</f>
        <v/>
      </c>
      <c r="C135" s="13" t="str">
        <f>IF(tblTally!C133="","",tblTally!C133)</f>
        <v/>
      </c>
      <c r="D135" s="18" t="str">
        <f t="shared" si="20"/>
        <v/>
      </c>
      <c r="E135" s="13" t="str">
        <f>IF(tblTally!J133=0,"",tblTally!J133)</f>
        <v/>
      </c>
      <c r="F135" s="13" t="str">
        <f>IF(E135="","",E135+tblTally!AS133+tblTally!BB133)</f>
        <v/>
      </c>
      <c r="G135" s="13" t="str">
        <f>IF(tblTally!T133+tblTally!U133=0,"",tblTally!T133+tblTally!U133)</f>
        <v/>
      </c>
      <c r="H135" s="13" t="str">
        <f>IF(tblTally!V133+tblTally!W133=0,"",tblTally!V133+tblTally!W133)</f>
        <v/>
      </c>
      <c r="I135" s="13" t="str">
        <f>IF(tblTally!X133+tblTally!Y133=0,"",tblTally!X133+tblTally!Y133)</f>
        <v/>
      </c>
      <c r="J135" s="13" t="str">
        <f>IF(tblTally!Z133+tblTally!AA133=0,"",tblTally!Z133+tblTally!AA133)</f>
        <v/>
      </c>
      <c r="K135" s="13" t="str">
        <f>IF(tblTally!AB133+tblTally!AC133=0,"",tblTally!AB133+tblTally!AC133)</f>
        <v/>
      </c>
      <c r="L135">
        <f>tblTally!K133</f>
        <v>0</v>
      </c>
      <c r="M135" s="18" t="str">
        <f>IF(tblTally!E133="","",tblTally!E133/100)</f>
        <v/>
      </c>
      <c r="N135" s="18" t="str">
        <f t="shared" si="21"/>
        <v/>
      </c>
      <c r="O135" s="18" t="e">
        <f>ModelParameters!Intercept+ModelParameters!CH1offset+((B135-ModelParameters!MeanFlow)/ModelParameters!SDFlow)*ModelParameters!FlowSlope+((D135-ModelParameters!MeanDiversion)/ModelParameters!SDDiversion)*ModelParameters!DiversionSlope</f>
        <v>#VALUE!</v>
      </c>
      <c r="P135" s="18" t="e">
        <f t="shared" si="22"/>
        <v>#VALUE!</v>
      </c>
      <c r="Q135" s="21" t="e">
        <f t="shared" si="23"/>
        <v>#VALUE!</v>
      </c>
      <c r="R135" s="13" t="str">
        <f t="shared" si="24"/>
        <v/>
      </c>
      <c r="S135" s="13" t="e">
        <f>ROUND(_xlfn.XLOOKUP('Yearling Chinook'!$A135,HatSpCkByRW!$A$3:$A$150,HatSpCkByRW!B$3:B$150,0)/$Q135/$P135/tblCleElumTreatments!A$25,0)</f>
        <v>#VALUE!</v>
      </c>
      <c r="T135" s="13" t="e">
        <f>ROUND(_xlfn.XLOOKUP('Yearling Chinook'!$A135,HatSpCkByRW!$A$3:$A$150,HatSpCkByRW!C$3:C$150,0)/$Q135/$P135/tblCleElumTreatments!B$25,0)</f>
        <v>#VALUE!</v>
      </c>
      <c r="U135" s="13" t="e">
        <f>ROUND(_xlfn.XLOOKUP('Yearling Chinook'!$A135,HatSpCkByRW!$A$3:$A$150,HatSpCkByRW!D$3:D$150,0)/$Q135/$P135/tblCleElumTreatments!C$25,0)</f>
        <v>#VALUE!</v>
      </c>
      <c r="V135" s="13" t="e">
        <f>ROUND(_xlfn.XLOOKUP('Yearling Chinook'!$A135,HatSpCkByRW!$A$3:$A$150,HatSpCkByRW!E$3:E$150,0)/$Q135/$P135/tblCleElumTreatments!D$25,0)</f>
        <v>#VALUE!</v>
      </c>
      <c r="W135" s="13" t="e">
        <f>ROUND(_xlfn.XLOOKUP('Yearling Chinook'!$A135,HatSpCkByRW!$A$3:$A$150,HatSpCkByRW!F$3:F$150,0)/$Q135/$P135/tblCleElumTreatments!E$25,0)</f>
        <v>#VALUE!</v>
      </c>
      <c r="X135" s="13" t="e">
        <f>ROUND(_xlfn.XLOOKUP('Yearling Chinook'!$A135,HatSpCkByRW!$A$3:$A$150,HatSpCkByRW!G$3:G$150,0)/$Q135/$P135/tblCleElumTreatments!F$25,0)</f>
        <v>#VALUE!</v>
      </c>
      <c r="Y135" s="13" t="e">
        <f>ROUND(_xlfn.XLOOKUP('Yearling Chinook'!$A135,HatSpCkByRW!$A$3:$A$150,HatSpCkByRW!H$3:H$150,0)/$Q135/$P135/tblCleElumTreatments!G$25,0)</f>
        <v>#VALUE!</v>
      </c>
      <c r="Z135" s="13" t="e">
        <f>ROUND(_xlfn.XLOOKUP('Yearling Chinook'!$A135,HatSpCkByRW!$A$3:$A$150,HatSpCkByRW!I$3:I$150,0)/$Q135/$P135/tblCleElumTreatments!H$25,0)</f>
        <v>#VALUE!</v>
      </c>
      <c r="AA135" s="13" t="e">
        <f>ROUND(_xlfn.XLOOKUP('Yearling Chinook'!$A135,HatSpCkByRW!$A$3:$A$150,HatSpCkByRW!J$3:J$150,0)/$Q135/$P135/tblCleElumTreatments!I$25,0)</f>
        <v>#VALUE!</v>
      </c>
      <c r="AB135" s="13"/>
      <c r="AC135" s="13"/>
      <c r="AD135" s="13"/>
      <c r="AE135" s="13"/>
      <c r="AF135" s="13"/>
      <c r="AG135" s="13"/>
      <c r="AH135" s="13"/>
      <c r="AI135" s="13"/>
      <c r="AK135" s="2" t="str">
        <f t="shared" si="25"/>
        <v/>
      </c>
      <c r="AL135" s="2" t="str">
        <f t="shared" si="26"/>
        <v/>
      </c>
      <c r="AM135" s="13" t="str">
        <f t="shared" si="19"/>
        <v/>
      </c>
    </row>
    <row r="136" spans="1:39" x14ac:dyDescent="0.45">
      <c r="A136" s="17" t="str">
        <f>IF(tblTally!B134="","",tblTally!B134)</f>
        <v/>
      </c>
      <c r="B136" s="13" t="str">
        <f>IF(tblTally!B134="","",tblTally!C134+tblTally!D134)</f>
        <v/>
      </c>
      <c r="C136" s="13" t="str">
        <f>IF(tblTally!C134="","",tblTally!C134)</f>
        <v/>
      </c>
      <c r="D136" s="18" t="str">
        <f t="shared" si="20"/>
        <v/>
      </c>
      <c r="E136" s="13" t="str">
        <f>IF(tblTally!J134=0,"",tblTally!J134)</f>
        <v/>
      </c>
      <c r="F136" s="13" t="str">
        <f>IF(E136="","",E136+tblTally!AS134+tblTally!BB134)</f>
        <v/>
      </c>
      <c r="G136" s="13" t="str">
        <f>IF(tblTally!T134+tblTally!U134=0,"",tblTally!T134+tblTally!U134)</f>
        <v/>
      </c>
      <c r="H136" s="13" t="str">
        <f>IF(tblTally!V134+tblTally!W134=0,"",tblTally!V134+tblTally!W134)</f>
        <v/>
      </c>
      <c r="I136" s="13" t="str">
        <f>IF(tblTally!X134+tblTally!Y134=0,"",tblTally!X134+tblTally!Y134)</f>
        <v/>
      </c>
      <c r="J136" s="13" t="str">
        <f>IF(tblTally!Z134+tblTally!AA134=0,"",tblTally!Z134+tblTally!AA134)</f>
        <v/>
      </c>
      <c r="K136" s="13" t="str">
        <f>IF(tblTally!AB134+tblTally!AC134=0,"",tblTally!AB134+tblTally!AC134)</f>
        <v/>
      </c>
      <c r="L136">
        <f>tblTally!K134</f>
        <v>0</v>
      </c>
      <c r="M136" s="18" t="str">
        <f>IF(tblTally!E134="","",tblTally!E134/100)</f>
        <v/>
      </c>
      <c r="N136" s="18" t="str">
        <f t="shared" si="21"/>
        <v/>
      </c>
      <c r="O136" s="18" t="e">
        <f>ModelParameters!Intercept+ModelParameters!CH1offset+((B136-ModelParameters!MeanFlow)/ModelParameters!SDFlow)*ModelParameters!FlowSlope+((D136-ModelParameters!MeanDiversion)/ModelParameters!SDDiversion)*ModelParameters!DiversionSlope</f>
        <v>#VALUE!</v>
      </c>
      <c r="P136" s="18" t="e">
        <f t="shared" si="22"/>
        <v>#VALUE!</v>
      </c>
      <c r="Q136" s="21" t="e">
        <f t="shared" si="23"/>
        <v>#VALUE!</v>
      </c>
      <c r="R136" s="13" t="str">
        <f t="shared" si="24"/>
        <v/>
      </c>
      <c r="S136" s="13" t="e">
        <f>ROUND(_xlfn.XLOOKUP('Yearling Chinook'!$A136,HatSpCkByRW!$A$3:$A$150,HatSpCkByRW!B$3:B$150,0)/$Q136/$P136/tblCleElumTreatments!A$25,0)</f>
        <v>#VALUE!</v>
      </c>
      <c r="T136" s="13" t="e">
        <f>ROUND(_xlfn.XLOOKUP('Yearling Chinook'!$A136,HatSpCkByRW!$A$3:$A$150,HatSpCkByRW!C$3:C$150,0)/$Q136/$P136/tblCleElumTreatments!B$25,0)</f>
        <v>#VALUE!</v>
      </c>
      <c r="U136" s="13" t="e">
        <f>ROUND(_xlfn.XLOOKUP('Yearling Chinook'!$A136,HatSpCkByRW!$A$3:$A$150,HatSpCkByRW!D$3:D$150,0)/$Q136/$P136/tblCleElumTreatments!C$25,0)</f>
        <v>#VALUE!</v>
      </c>
      <c r="V136" s="13" t="e">
        <f>ROUND(_xlfn.XLOOKUP('Yearling Chinook'!$A136,HatSpCkByRW!$A$3:$A$150,HatSpCkByRW!E$3:E$150,0)/$Q136/$P136/tblCleElumTreatments!D$25,0)</f>
        <v>#VALUE!</v>
      </c>
      <c r="W136" s="13" t="e">
        <f>ROUND(_xlfn.XLOOKUP('Yearling Chinook'!$A136,HatSpCkByRW!$A$3:$A$150,HatSpCkByRW!F$3:F$150,0)/$Q136/$P136/tblCleElumTreatments!E$25,0)</f>
        <v>#VALUE!</v>
      </c>
      <c r="X136" s="13" t="e">
        <f>ROUND(_xlfn.XLOOKUP('Yearling Chinook'!$A136,HatSpCkByRW!$A$3:$A$150,HatSpCkByRW!G$3:G$150,0)/$Q136/$P136/tblCleElumTreatments!F$25,0)</f>
        <v>#VALUE!</v>
      </c>
      <c r="Y136" s="13" t="e">
        <f>ROUND(_xlfn.XLOOKUP('Yearling Chinook'!$A136,HatSpCkByRW!$A$3:$A$150,HatSpCkByRW!H$3:H$150,0)/$Q136/$P136/tblCleElumTreatments!G$25,0)</f>
        <v>#VALUE!</v>
      </c>
      <c r="Z136" s="13" t="e">
        <f>ROUND(_xlfn.XLOOKUP('Yearling Chinook'!$A136,HatSpCkByRW!$A$3:$A$150,HatSpCkByRW!I$3:I$150,0)/$Q136/$P136/tblCleElumTreatments!H$25,0)</f>
        <v>#VALUE!</v>
      </c>
      <c r="AA136" s="13" t="e">
        <f>ROUND(_xlfn.XLOOKUP('Yearling Chinook'!$A136,HatSpCkByRW!$A$3:$A$150,HatSpCkByRW!J$3:J$150,0)/$Q136/$P136/tblCleElumTreatments!I$25,0)</f>
        <v>#VALUE!</v>
      </c>
      <c r="AB136" s="13"/>
      <c r="AC136" s="13"/>
      <c r="AD136" s="13"/>
      <c r="AE136" s="13"/>
      <c r="AF136" s="13"/>
      <c r="AG136" s="13"/>
      <c r="AH136" s="13"/>
      <c r="AI136" s="13"/>
      <c r="AK136" s="2" t="str">
        <f t="shared" si="25"/>
        <v/>
      </c>
      <c r="AL136" s="2" t="str">
        <f t="shared" si="26"/>
        <v/>
      </c>
      <c r="AM136" s="13" t="str">
        <f t="shared" si="19"/>
        <v/>
      </c>
    </row>
    <row r="137" spans="1:39" x14ac:dyDescent="0.45">
      <c r="A137" s="17" t="str">
        <f>IF(tblTally!B135="","",tblTally!B135)</f>
        <v/>
      </c>
      <c r="B137" s="13" t="str">
        <f>IF(tblTally!B135="","",tblTally!C135+tblTally!D135)</f>
        <v/>
      </c>
      <c r="C137" s="13" t="str">
        <f>IF(tblTally!C135="","",tblTally!C135)</f>
        <v/>
      </c>
      <c r="D137" s="18" t="str">
        <f t="shared" si="20"/>
        <v/>
      </c>
      <c r="E137" s="13" t="str">
        <f>IF(tblTally!J135=0,"",tblTally!J135)</f>
        <v/>
      </c>
      <c r="F137" s="13" t="str">
        <f>IF(E137="","",E137+tblTally!AS135+tblTally!BB135)</f>
        <v/>
      </c>
      <c r="G137" s="13" t="str">
        <f>IF(tblTally!T135+tblTally!U135=0,"",tblTally!T135+tblTally!U135)</f>
        <v/>
      </c>
      <c r="H137" s="13" t="str">
        <f>IF(tblTally!V135+tblTally!W135=0,"",tblTally!V135+tblTally!W135)</f>
        <v/>
      </c>
      <c r="I137" s="13" t="str">
        <f>IF(tblTally!X135+tblTally!Y135=0,"",tblTally!X135+tblTally!Y135)</f>
        <v/>
      </c>
      <c r="J137" s="13" t="str">
        <f>IF(tblTally!Z135+tblTally!AA135=0,"",tblTally!Z135+tblTally!AA135)</f>
        <v/>
      </c>
      <c r="K137" s="13" t="str">
        <f>IF(tblTally!AB135+tblTally!AC135=0,"",tblTally!AB135+tblTally!AC135)</f>
        <v/>
      </c>
      <c r="L137">
        <f>tblTally!K135</f>
        <v>0</v>
      </c>
      <c r="M137" s="18" t="str">
        <f>IF(tblTally!E135="","",tblTally!E135/100)</f>
        <v/>
      </c>
      <c r="N137" s="18" t="str">
        <f t="shared" si="21"/>
        <v/>
      </c>
      <c r="O137" s="18" t="e">
        <f>ModelParameters!Intercept+ModelParameters!CH1offset+((B137-ModelParameters!MeanFlow)/ModelParameters!SDFlow)*ModelParameters!FlowSlope+((D137-ModelParameters!MeanDiversion)/ModelParameters!SDDiversion)*ModelParameters!DiversionSlope</f>
        <v>#VALUE!</v>
      </c>
      <c r="P137" s="18" t="e">
        <f t="shared" si="22"/>
        <v>#VALUE!</v>
      </c>
      <c r="Q137" s="21" t="e">
        <f t="shared" si="23"/>
        <v>#VALUE!</v>
      </c>
      <c r="R137" s="13" t="str">
        <f t="shared" si="24"/>
        <v/>
      </c>
      <c r="S137" s="13" t="e">
        <f>ROUND(_xlfn.XLOOKUP('Yearling Chinook'!$A137,HatSpCkByRW!$A$3:$A$150,HatSpCkByRW!B$3:B$150,0)/$Q137/$P137/tblCleElumTreatments!A$25,0)</f>
        <v>#VALUE!</v>
      </c>
      <c r="T137" s="13" t="e">
        <f>ROUND(_xlfn.XLOOKUP('Yearling Chinook'!$A137,HatSpCkByRW!$A$3:$A$150,HatSpCkByRW!C$3:C$150,0)/$Q137/$P137/tblCleElumTreatments!B$25,0)</f>
        <v>#VALUE!</v>
      </c>
      <c r="U137" s="13" t="e">
        <f>ROUND(_xlfn.XLOOKUP('Yearling Chinook'!$A137,HatSpCkByRW!$A$3:$A$150,HatSpCkByRW!D$3:D$150,0)/$Q137/$P137/tblCleElumTreatments!C$25,0)</f>
        <v>#VALUE!</v>
      </c>
      <c r="V137" s="13" t="e">
        <f>ROUND(_xlfn.XLOOKUP('Yearling Chinook'!$A137,HatSpCkByRW!$A$3:$A$150,HatSpCkByRW!E$3:E$150,0)/$Q137/$P137/tblCleElumTreatments!D$25,0)</f>
        <v>#VALUE!</v>
      </c>
      <c r="W137" s="13" t="e">
        <f>ROUND(_xlfn.XLOOKUP('Yearling Chinook'!$A137,HatSpCkByRW!$A$3:$A$150,HatSpCkByRW!F$3:F$150,0)/$Q137/$P137/tblCleElumTreatments!E$25,0)</f>
        <v>#VALUE!</v>
      </c>
      <c r="X137" s="13" t="e">
        <f>ROUND(_xlfn.XLOOKUP('Yearling Chinook'!$A137,HatSpCkByRW!$A$3:$A$150,HatSpCkByRW!G$3:G$150,0)/$Q137/$P137/tblCleElumTreatments!F$25,0)</f>
        <v>#VALUE!</v>
      </c>
      <c r="Y137" s="13" t="e">
        <f>ROUND(_xlfn.XLOOKUP('Yearling Chinook'!$A137,HatSpCkByRW!$A$3:$A$150,HatSpCkByRW!H$3:H$150,0)/$Q137/$P137/tblCleElumTreatments!G$25,0)</f>
        <v>#VALUE!</v>
      </c>
      <c r="Z137" s="13" t="e">
        <f>ROUND(_xlfn.XLOOKUP('Yearling Chinook'!$A137,HatSpCkByRW!$A$3:$A$150,HatSpCkByRW!I$3:I$150,0)/$Q137/$P137/tblCleElumTreatments!H$25,0)</f>
        <v>#VALUE!</v>
      </c>
      <c r="AA137" s="13" t="e">
        <f>ROUND(_xlfn.XLOOKUP('Yearling Chinook'!$A137,HatSpCkByRW!$A$3:$A$150,HatSpCkByRW!J$3:J$150,0)/$Q137/$P137/tblCleElumTreatments!I$25,0)</f>
        <v>#VALUE!</v>
      </c>
      <c r="AB137" s="13"/>
      <c r="AC137" s="13"/>
      <c r="AD137" s="13"/>
      <c r="AE137" s="13"/>
      <c r="AF137" s="13"/>
      <c r="AG137" s="13"/>
      <c r="AH137" s="13"/>
      <c r="AI137" s="13"/>
      <c r="AK137" s="2" t="str">
        <f t="shared" si="25"/>
        <v/>
      </c>
      <c r="AL137" s="2" t="str">
        <f t="shared" si="26"/>
        <v/>
      </c>
      <c r="AM137" s="13" t="str">
        <f t="shared" si="19"/>
        <v/>
      </c>
    </row>
    <row r="138" spans="1:39" x14ac:dyDescent="0.45">
      <c r="A138" s="17" t="str">
        <f>IF(tblTally!B136="","",tblTally!B136)</f>
        <v/>
      </c>
      <c r="B138" s="13" t="str">
        <f>IF(tblTally!B136="","",tblTally!C136+tblTally!D136)</f>
        <v/>
      </c>
      <c r="C138" s="13" t="str">
        <f>IF(tblTally!C136="","",tblTally!C136)</f>
        <v/>
      </c>
      <c r="D138" s="18" t="str">
        <f t="shared" si="20"/>
        <v/>
      </c>
      <c r="E138" s="13" t="str">
        <f>IF(tblTally!J136=0,"",tblTally!J136)</f>
        <v/>
      </c>
      <c r="F138" s="13" t="str">
        <f>IF(E138="","",E138+tblTally!AS136+tblTally!BB136)</f>
        <v/>
      </c>
      <c r="G138" s="13" t="str">
        <f>IF(tblTally!T136+tblTally!U136=0,"",tblTally!T136+tblTally!U136)</f>
        <v/>
      </c>
      <c r="H138" s="13" t="str">
        <f>IF(tblTally!V136+tblTally!W136=0,"",tblTally!V136+tblTally!W136)</f>
        <v/>
      </c>
      <c r="I138" s="13" t="str">
        <f>IF(tblTally!X136+tblTally!Y136=0,"",tblTally!X136+tblTally!Y136)</f>
        <v/>
      </c>
      <c r="J138" s="13" t="str">
        <f>IF(tblTally!Z136+tblTally!AA136=0,"",tblTally!Z136+tblTally!AA136)</f>
        <v/>
      </c>
      <c r="K138" s="13" t="str">
        <f>IF(tblTally!AB136+tblTally!AC136=0,"",tblTally!AB136+tblTally!AC136)</f>
        <v/>
      </c>
      <c r="L138">
        <f>tblTally!K136</f>
        <v>0</v>
      </c>
      <c r="M138" s="18" t="str">
        <f>IF(tblTally!E136="","",tblTally!E136/100)</f>
        <v/>
      </c>
      <c r="N138" s="18" t="str">
        <f t="shared" si="21"/>
        <v/>
      </c>
      <c r="O138" s="18" t="e">
        <f>ModelParameters!Intercept+ModelParameters!CH1offset+((B138-ModelParameters!MeanFlow)/ModelParameters!SDFlow)*ModelParameters!FlowSlope+((D138-ModelParameters!MeanDiversion)/ModelParameters!SDDiversion)*ModelParameters!DiversionSlope</f>
        <v>#VALUE!</v>
      </c>
      <c r="P138" s="18" t="e">
        <f t="shared" si="22"/>
        <v>#VALUE!</v>
      </c>
      <c r="Q138" s="21" t="e">
        <f t="shared" si="23"/>
        <v>#VALUE!</v>
      </c>
      <c r="R138" s="13" t="str">
        <f t="shared" si="24"/>
        <v/>
      </c>
      <c r="S138" s="13" t="e">
        <f>ROUND(_xlfn.XLOOKUP('Yearling Chinook'!$A138,HatSpCkByRW!$A$3:$A$150,HatSpCkByRW!B$3:B$150,0)/$Q138/$P138/tblCleElumTreatments!A$25,0)</f>
        <v>#VALUE!</v>
      </c>
      <c r="T138" s="13" t="e">
        <f>ROUND(_xlfn.XLOOKUP('Yearling Chinook'!$A138,HatSpCkByRW!$A$3:$A$150,HatSpCkByRW!C$3:C$150,0)/$Q138/$P138/tblCleElumTreatments!B$25,0)</f>
        <v>#VALUE!</v>
      </c>
      <c r="U138" s="13" t="e">
        <f>ROUND(_xlfn.XLOOKUP('Yearling Chinook'!$A138,HatSpCkByRW!$A$3:$A$150,HatSpCkByRW!D$3:D$150,0)/$Q138/$P138/tblCleElumTreatments!C$25,0)</f>
        <v>#VALUE!</v>
      </c>
      <c r="V138" s="13" t="e">
        <f>ROUND(_xlfn.XLOOKUP('Yearling Chinook'!$A138,HatSpCkByRW!$A$3:$A$150,HatSpCkByRW!E$3:E$150,0)/$Q138/$P138/tblCleElumTreatments!D$25,0)</f>
        <v>#VALUE!</v>
      </c>
      <c r="W138" s="13" t="e">
        <f>ROUND(_xlfn.XLOOKUP('Yearling Chinook'!$A138,HatSpCkByRW!$A$3:$A$150,HatSpCkByRW!F$3:F$150,0)/$Q138/$P138/tblCleElumTreatments!E$25,0)</f>
        <v>#VALUE!</v>
      </c>
      <c r="X138" s="13" t="e">
        <f>ROUND(_xlfn.XLOOKUP('Yearling Chinook'!$A138,HatSpCkByRW!$A$3:$A$150,HatSpCkByRW!G$3:G$150,0)/$Q138/$P138/tblCleElumTreatments!F$25,0)</f>
        <v>#VALUE!</v>
      </c>
      <c r="Y138" s="13" t="e">
        <f>ROUND(_xlfn.XLOOKUP('Yearling Chinook'!$A138,HatSpCkByRW!$A$3:$A$150,HatSpCkByRW!H$3:H$150,0)/$Q138/$P138/tblCleElumTreatments!G$25,0)</f>
        <v>#VALUE!</v>
      </c>
      <c r="Z138" s="13" t="e">
        <f>ROUND(_xlfn.XLOOKUP('Yearling Chinook'!$A138,HatSpCkByRW!$A$3:$A$150,HatSpCkByRW!I$3:I$150,0)/$Q138/$P138/tblCleElumTreatments!H$25,0)</f>
        <v>#VALUE!</v>
      </c>
      <c r="AA138" s="13" t="e">
        <f>ROUND(_xlfn.XLOOKUP('Yearling Chinook'!$A138,HatSpCkByRW!$A$3:$A$150,HatSpCkByRW!J$3:J$150,0)/$Q138/$P138/tblCleElumTreatments!I$25,0)</f>
        <v>#VALUE!</v>
      </c>
      <c r="AB138" s="13"/>
      <c r="AC138" s="13"/>
      <c r="AD138" s="13"/>
      <c r="AE138" s="13"/>
      <c r="AF138" s="13"/>
      <c r="AG138" s="13"/>
      <c r="AH138" s="13"/>
      <c r="AI138" s="13"/>
      <c r="AK138" s="2" t="str">
        <f t="shared" si="25"/>
        <v/>
      </c>
      <c r="AL138" s="2" t="str">
        <f t="shared" si="26"/>
        <v/>
      </c>
      <c r="AM138" s="13" t="str">
        <f t="shared" si="19"/>
        <v/>
      </c>
    </row>
    <row r="139" spans="1:39" x14ac:dyDescent="0.45">
      <c r="A139" s="17" t="str">
        <f>IF(tblTally!B137="","",tblTally!B137)</f>
        <v/>
      </c>
      <c r="B139" s="13" t="str">
        <f>IF(tblTally!B137="","",tblTally!C137+tblTally!D137)</f>
        <v/>
      </c>
      <c r="C139" s="13" t="str">
        <f>IF(tblTally!C137="","",tblTally!C137)</f>
        <v/>
      </c>
      <c r="D139" s="18" t="str">
        <f t="shared" si="20"/>
        <v/>
      </c>
      <c r="E139" s="13" t="str">
        <f>IF(tblTally!J137=0,"",tblTally!J137)</f>
        <v/>
      </c>
      <c r="F139" s="13" t="str">
        <f>IF(E139="","",E139+tblTally!AS137+tblTally!BB137)</f>
        <v/>
      </c>
      <c r="G139" s="13" t="str">
        <f>IF(tblTally!T137+tblTally!U137=0,"",tblTally!T137+tblTally!U137)</f>
        <v/>
      </c>
      <c r="H139" s="13" t="str">
        <f>IF(tblTally!V137+tblTally!W137=0,"",tblTally!V137+tblTally!W137)</f>
        <v/>
      </c>
      <c r="I139" s="13" t="str">
        <f>IF(tblTally!X137+tblTally!Y137=0,"",tblTally!X137+tblTally!Y137)</f>
        <v/>
      </c>
      <c r="J139" s="13" t="str">
        <f>IF(tblTally!Z137+tblTally!AA137=0,"",tblTally!Z137+tblTally!AA137)</f>
        <v/>
      </c>
      <c r="K139" s="13" t="str">
        <f>IF(tblTally!AB137+tblTally!AC137=0,"",tblTally!AB137+tblTally!AC137)</f>
        <v/>
      </c>
      <c r="L139">
        <f>tblTally!K137</f>
        <v>0</v>
      </c>
      <c r="M139" s="18" t="str">
        <f>IF(tblTally!E137="","",tblTally!E137/100)</f>
        <v/>
      </c>
      <c r="N139" s="18" t="str">
        <f t="shared" si="21"/>
        <v/>
      </c>
      <c r="O139" s="18" t="e">
        <f>ModelParameters!Intercept+ModelParameters!CH1offset+((B139-ModelParameters!MeanFlow)/ModelParameters!SDFlow)*ModelParameters!FlowSlope+((D139-ModelParameters!MeanDiversion)/ModelParameters!SDDiversion)*ModelParameters!DiversionSlope</f>
        <v>#VALUE!</v>
      </c>
      <c r="P139" s="18" t="e">
        <f t="shared" si="22"/>
        <v>#VALUE!</v>
      </c>
      <c r="Q139" s="21" t="e">
        <f t="shared" si="23"/>
        <v>#VALUE!</v>
      </c>
      <c r="R139" s="13" t="str">
        <f t="shared" si="24"/>
        <v/>
      </c>
      <c r="S139" s="13" t="e">
        <f>ROUND(_xlfn.XLOOKUP('Yearling Chinook'!$A139,HatSpCkByRW!$A$3:$A$150,HatSpCkByRW!B$3:B$150,0)/$Q139/$P139/tblCleElumTreatments!A$25,0)</f>
        <v>#VALUE!</v>
      </c>
      <c r="T139" s="13" t="e">
        <f>ROUND(_xlfn.XLOOKUP('Yearling Chinook'!$A139,HatSpCkByRW!$A$3:$A$150,HatSpCkByRW!C$3:C$150,0)/$Q139/$P139/tblCleElumTreatments!B$25,0)</f>
        <v>#VALUE!</v>
      </c>
      <c r="U139" s="13" t="e">
        <f>ROUND(_xlfn.XLOOKUP('Yearling Chinook'!$A139,HatSpCkByRW!$A$3:$A$150,HatSpCkByRW!D$3:D$150,0)/$Q139/$P139/tblCleElumTreatments!C$25,0)</f>
        <v>#VALUE!</v>
      </c>
      <c r="V139" s="13" t="e">
        <f>ROUND(_xlfn.XLOOKUP('Yearling Chinook'!$A139,HatSpCkByRW!$A$3:$A$150,HatSpCkByRW!E$3:E$150,0)/$Q139/$P139/tblCleElumTreatments!D$25,0)</f>
        <v>#VALUE!</v>
      </c>
      <c r="W139" s="13" t="e">
        <f>ROUND(_xlfn.XLOOKUP('Yearling Chinook'!$A139,HatSpCkByRW!$A$3:$A$150,HatSpCkByRW!F$3:F$150,0)/$Q139/$P139/tblCleElumTreatments!E$25,0)</f>
        <v>#VALUE!</v>
      </c>
      <c r="X139" s="13" t="e">
        <f>ROUND(_xlfn.XLOOKUP('Yearling Chinook'!$A139,HatSpCkByRW!$A$3:$A$150,HatSpCkByRW!G$3:G$150,0)/$Q139/$P139/tblCleElumTreatments!F$25,0)</f>
        <v>#VALUE!</v>
      </c>
      <c r="Y139" s="13" t="e">
        <f>ROUND(_xlfn.XLOOKUP('Yearling Chinook'!$A139,HatSpCkByRW!$A$3:$A$150,HatSpCkByRW!H$3:H$150,0)/$Q139/$P139/tblCleElumTreatments!G$25,0)</f>
        <v>#VALUE!</v>
      </c>
      <c r="Z139" s="13" t="e">
        <f>ROUND(_xlfn.XLOOKUP('Yearling Chinook'!$A139,HatSpCkByRW!$A$3:$A$150,HatSpCkByRW!I$3:I$150,0)/$Q139/$P139/tblCleElumTreatments!H$25,0)</f>
        <v>#VALUE!</v>
      </c>
      <c r="AA139" s="13" t="e">
        <f>ROUND(_xlfn.XLOOKUP('Yearling Chinook'!$A139,HatSpCkByRW!$A$3:$A$150,HatSpCkByRW!J$3:J$150,0)/$Q139/$P139/tblCleElumTreatments!I$25,0)</f>
        <v>#VALUE!</v>
      </c>
      <c r="AB139" s="13"/>
      <c r="AC139" s="13"/>
      <c r="AD139" s="13"/>
      <c r="AE139" s="13"/>
      <c r="AF139" s="13"/>
      <c r="AG139" s="13"/>
      <c r="AH139" s="13"/>
      <c r="AI139" s="13"/>
      <c r="AK139" s="2" t="str">
        <f t="shared" si="25"/>
        <v/>
      </c>
      <c r="AL139" s="2" t="str">
        <f t="shared" si="26"/>
        <v/>
      </c>
      <c r="AM139" s="13" t="str">
        <f t="shared" si="19"/>
        <v/>
      </c>
    </row>
    <row r="140" spans="1:39" x14ac:dyDescent="0.45">
      <c r="A140" s="17" t="str">
        <f>IF(tblTally!B138="","",tblTally!B138)</f>
        <v/>
      </c>
      <c r="B140" s="13" t="str">
        <f>IF(tblTally!B138="","",tblTally!C138+tblTally!D138)</f>
        <v/>
      </c>
      <c r="C140" s="13" t="str">
        <f>IF(tblTally!C138="","",tblTally!C138)</f>
        <v/>
      </c>
      <c r="D140" s="18" t="str">
        <f t="shared" si="20"/>
        <v/>
      </c>
      <c r="E140" s="13" t="str">
        <f>IF(tblTally!J138=0,"",tblTally!J138)</f>
        <v/>
      </c>
      <c r="F140" s="13" t="str">
        <f>IF(E140="","",E140+tblTally!AS138+tblTally!BB138)</f>
        <v/>
      </c>
      <c r="G140" s="13" t="str">
        <f>IF(tblTally!T138+tblTally!U138=0,"",tblTally!T138+tblTally!U138)</f>
        <v/>
      </c>
      <c r="H140" s="13" t="str">
        <f>IF(tblTally!V138+tblTally!W138=0,"",tblTally!V138+tblTally!W138)</f>
        <v/>
      </c>
      <c r="I140" s="13" t="str">
        <f>IF(tblTally!X138+tblTally!Y138=0,"",tblTally!X138+tblTally!Y138)</f>
        <v/>
      </c>
      <c r="J140" s="13" t="str">
        <f>IF(tblTally!Z138+tblTally!AA138=0,"",tblTally!Z138+tblTally!AA138)</f>
        <v/>
      </c>
      <c r="K140" s="13" t="str">
        <f>IF(tblTally!AB138+tblTally!AC138=0,"",tblTally!AB138+tblTally!AC138)</f>
        <v/>
      </c>
      <c r="L140">
        <f>tblTally!K138</f>
        <v>0</v>
      </c>
      <c r="M140" s="18" t="str">
        <f>IF(tblTally!E138="","",tblTally!E138/100)</f>
        <v/>
      </c>
      <c r="N140" s="18" t="str">
        <f t="shared" si="21"/>
        <v/>
      </c>
      <c r="O140" s="18" t="e">
        <f>ModelParameters!Intercept+ModelParameters!CH1offset+((B140-ModelParameters!MeanFlow)/ModelParameters!SDFlow)*ModelParameters!FlowSlope+((D140-ModelParameters!MeanDiversion)/ModelParameters!SDDiversion)*ModelParameters!DiversionSlope</f>
        <v>#VALUE!</v>
      </c>
      <c r="P140" s="18" t="e">
        <f t="shared" si="22"/>
        <v>#VALUE!</v>
      </c>
      <c r="Q140" s="21" t="e">
        <f t="shared" si="23"/>
        <v>#VALUE!</v>
      </c>
      <c r="R140" s="13" t="str">
        <f t="shared" si="24"/>
        <v/>
      </c>
      <c r="S140" s="13" t="e">
        <f>ROUND(_xlfn.XLOOKUP('Yearling Chinook'!$A140,HatSpCkByRW!$A$3:$A$150,HatSpCkByRW!B$3:B$150,0)/$Q140/$P140/tblCleElumTreatments!A$25,0)</f>
        <v>#VALUE!</v>
      </c>
      <c r="T140" s="13" t="e">
        <f>ROUND(_xlfn.XLOOKUP('Yearling Chinook'!$A140,HatSpCkByRW!$A$3:$A$150,HatSpCkByRW!C$3:C$150,0)/$Q140/$P140/tblCleElumTreatments!B$25,0)</f>
        <v>#VALUE!</v>
      </c>
      <c r="U140" s="13" t="e">
        <f>ROUND(_xlfn.XLOOKUP('Yearling Chinook'!$A140,HatSpCkByRW!$A$3:$A$150,HatSpCkByRW!D$3:D$150,0)/$Q140/$P140/tblCleElumTreatments!C$25,0)</f>
        <v>#VALUE!</v>
      </c>
      <c r="V140" s="13" t="e">
        <f>ROUND(_xlfn.XLOOKUP('Yearling Chinook'!$A140,HatSpCkByRW!$A$3:$A$150,HatSpCkByRW!E$3:E$150,0)/$Q140/$P140/tblCleElumTreatments!D$25,0)</f>
        <v>#VALUE!</v>
      </c>
      <c r="W140" s="13" t="e">
        <f>ROUND(_xlfn.XLOOKUP('Yearling Chinook'!$A140,HatSpCkByRW!$A$3:$A$150,HatSpCkByRW!F$3:F$150,0)/$Q140/$P140/tblCleElumTreatments!E$25,0)</f>
        <v>#VALUE!</v>
      </c>
      <c r="X140" s="13" t="e">
        <f>ROUND(_xlfn.XLOOKUP('Yearling Chinook'!$A140,HatSpCkByRW!$A$3:$A$150,HatSpCkByRW!G$3:G$150,0)/$Q140/$P140/tblCleElumTreatments!F$25,0)</f>
        <v>#VALUE!</v>
      </c>
      <c r="Y140" s="13" t="e">
        <f>ROUND(_xlfn.XLOOKUP('Yearling Chinook'!$A140,HatSpCkByRW!$A$3:$A$150,HatSpCkByRW!H$3:H$150,0)/$Q140/$P140/tblCleElumTreatments!G$25,0)</f>
        <v>#VALUE!</v>
      </c>
      <c r="Z140" s="13" t="e">
        <f>ROUND(_xlfn.XLOOKUP('Yearling Chinook'!$A140,HatSpCkByRW!$A$3:$A$150,HatSpCkByRW!I$3:I$150,0)/$Q140/$P140/tblCleElumTreatments!H$25,0)</f>
        <v>#VALUE!</v>
      </c>
      <c r="AA140" s="13" t="e">
        <f>ROUND(_xlfn.XLOOKUP('Yearling Chinook'!$A140,HatSpCkByRW!$A$3:$A$150,HatSpCkByRW!J$3:J$150,0)/$Q140/$P140/tblCleElumTreatments!I$25,0)</f>
        <v>#VALUE!</v>
      </c>
      <c r="AB140" s="13"/>
      <c r="AC140" s="13"/>
      <c r="AD140" s="13"/>
      <c r="AE140" s="13"/>
      <c r="AF140" s="13"/>
      <c r="AG140" s="13"/>
      <c r="AH140" s="13"/>
      <c r="AI140" s="13"/>
      <c r="AK140" s="2" t="str">
        <f t="shared" si="25"/>
        <v/>
      </c>
      <c r="AL140" s="2" t="str">
        <f t="shared" si="26"/>
        <v/>
      </c>
      <c r="AM140" s="13" t="str">
        <f t="shared" si="19"/>
        <v/>
      </c>
    </row>
    <row r="141" spans="1:39" x14ac:dyDescent="0.45">
      <c r="A141" s="17" t="str">
        <f>IF(tblTally!B139="","",tblTally!B139)</f>
        <v/>
      </c>
      <c r="B141" s="13" t="str">
        <f>IF(tblTally!B139="","",tblTally!C139+tblTally!D139)</f>
        <v/>
      </c>
      <c r="C141" s="13" t="str">
        <f>IF(tblTally!C139="","",tblTally!C139)</f>
        <v/>
      </c>
      <c r="D141" s="18" t="str">
        <f t="shared" si="20"/>
        <v/>
      </c>
      <c r="E141" s="13" t="str">
        <f>IF(tblTally!J139=0,"",tblTally!J139)</f>
        <v/>
      </c>
      <c r="F141" s="13" t="str">
        <f>IF(E141="","",E141+tblTally!AS139+tblTally!BB139)</f>
        <v/>
      </c>
      <c r="G141" s="13" t="str">
        <f>IF(tblTally!T139+tblTally!U139=0,"",tblTally!T139+tblTally!U139)</f>
        <v/>
      </c>
      <c r="H141" s="13" t="str">
        <f>IF(tblTally!V139+tblTally!W139=0,"",tblTally!V139+tblTally!W139)</f>
        <v/>
      </c>
      <c r="I141" s="13" t="str">
        <f>IF(tblTally!X139+tblTally!Y139=0,"",tblTally!X139+tblTally!Y139)</f>
        <v/>
      </c>
      <c r="J141" s="13" t="str">
        <f>IF(tblTally!Z139+tblTally!AA139=0,"",tblTally!Z139+tblTally!AA139)</f>
        <v/>
      </c>
      <c r="K141" s="13" t="str">
        <f>IF(tblTally!AB139+tblTally!AC139=0,"",tblTally!AB139+tblTally!AC139)</f>
        <v/>
      </c>
      <c r="L141">
        <f>tblTally!K139</f>
        <v>0</v>
      </c>
      <c r="M141" s="18" t="str">
        <f>IF(tblTally!E139="","",tblTally!E139/100)</f>
        <v/>
      </c>
      <c r="N141" s="18" t="str">
        <f t="shared" si="21"/>
        <v/>
      </c>
      <c r="O141" s="18" t="e">
        <f>ModelParameters!Intercept+ModelParameters!CH1offset+((B141-ModelParameters!MeanFlow)/ModelParameters!SDFlow)*ModelParameters!FlowSlope+((D141-ModelParameters!MeanDiversion)/ModelParameters!SDDiversion)*ModelParameters!DiversionSlope</f>
        <v>#VALUE!</v>
      </c>
      <c r="P141" s="18" t="e">
        <f t="shared" si="22"/>
        <v>#VALUE!</v>
      </c>
      <c r="Q141" s="21" t="e">
        <f t="shared" si="23"/>
        <v>#VALUE!</v>
      </c>
      <c r="R141" s="13" t="str">
        <f t="shared" si="24"/>
        <v/>
      </c>
      <c r="S141" s="13" t="e">
        <f>ROUND(_xlfn.XLOOKUP('Yearling Chinook'!$A141,HatSpCkByRW!$A$3:$A$150,HatSpCkByRW!B$3:B$150,0)/$Q141/$P141/tblCleElumTreatments!A$25,0)</f>
        <v>#VALUE!</v>
      </c>
      <c r="T141" s="13" t="e">
        <f>ROUND(_xlfn.XLOOKUP('Yearling Chinook'!$A141,HatSpCkByRW!$A$3:$A$150,HatSpCkByRW!C$3:C$150,0)/$Q141/$P141/tblCleElumTreatments!B$25,0)</f>
        <v>#VALUE!</v>
      </c>
      <c r="U141" s="13" t="e">
        <f>ROUND(_xlfn.XLOOKUP('Yearling Chinook'!$A141,HatSpCkByRW!$A$3:$A$150,HatSpCkByRW!D$3:D$150,0)/$Q141/$P141/tblCleElumTreatments!C$25,0)</f>
        <v>#VALUE!</v>
      </c>
      <c r="V141" s="13" t="e">
        <f>ROUND(_xlfn.XLOOKUP('Yearling Chinook'!$A141,HatSpCkByRW!$A$3:$A$150,HatSpCkByRW!E$3:E$150,0)/$Q141/$P141/tblCleElumTreatments!D$25,0)</f>
        <v>#VALUE!</v>
      </c>
      <c r="W141" s="13" t="e">
        <f>ROUND(_xlfn.XLOOKUP('Yearling Chinook'!$A141,HatSpCkByRW!$A$3:$A$150,HatSpCkByRW!F$3:F$150,0)/$Q141/$P141/tblCleElumTreatments!E$25,0)</f>
        <v>#VALUE!</v>
      </c>
      <c r="X141" s="13" t="e">
        <f>ROUND(_xlfn.XLOOKUP('Yearling Chinook'!$A141,HatSpCkByRW!$A$3:$A$150,HatSpCkByRW!G$3:G$150,0)/$Q141/$P141/tblCleElumTreatments!F$25,0)</f>
        <v>#VALUE!</v>
      </c>
      <c r="Y141" s="13" t="e">
        <f>ROUND(_xlfn.XLOOKUP('Yearling Chinook'!$A141,HatSpCkByRW!$A$3:$A$150,HatSpCkByRW!H$3:H$150,0)/$Q141/$P141/tblCleElumTreatments!G$25,0)</f>
        <v>#VALUE!</v>
      </c>
      <c r="Z141" s="13" t="e">
        <f>ROUND(_xlfn.XLOOKUP('Yearling Chinook'!$A141,HatSpCkByRW!$A$3:$A$150,HatSpCkByRW!I$3:I$150,0)/$Q141/$P141/tblCleElumTreatments!H$25,0)</f>
        <v>#VALUE!</v>
      </c>
      <c r="AA141" s="13" t="e">
        <f>ROUND(_xlfn.XLOOKUP('Yearling Chinook'!$A141,HatSpCkByRW!$A$3:$A$150,HatSpCkByRW!J$3:J$150,0)/$Q141/$P141/tblCleElumTreatments!I$25,0)</f>
        <v>#VALUE!</v>
      </c>
      <c r="AB141" s="13"/>
      <c r="AC141" s="13"/>
      <c r="AD141" s="13"/>
      <c r="AE141" s="13"/>
      <c r="AF141" s="13"/>
      <c r="AG141" s="13"/>
      <c r="AH141" s="13"/>
      <c r="AI141" s="13"/>
      <c r="AK141" s="2" t="str">
        <f t="shared" si="25"/>
        <v/>
      </c>
      <c r="AL141" s="2" t="str">
        <f t="shared" si="26"/>
        <v/>
      </c>
      <c r="AM141" s="13" t="str">
        <f t="shared" si="19"/>
        <v/>
      </c>
    </row>
    <row r="142" spans="1:39" x14ac:dyDescent="0.45">
      <c r="A142" s="17" t="str">
        <f>IF(tblTally!B140="","",tblTally!B140)</f>
        <v/>
      </c>
      <c r="B142" s="13" t="str">
        <f>IF(tblTally!B140="","",tblTally!C140+tblTally!D140)</f>
        <v/>
      </c>
      <c r="C142" s="13" t="str">
        <f>IF(tblTally!C140="","",tblTally!C140)</f>
        <v/>
      </c>
      <c r="D142" s="18" t="str">
        <f t="shared" si="20"/>
        <v/>
      </c>
      <c r="E142" s="13" t="str">
        <f>IF(tblTally!J140=0,"",tblTally!J140)</f>
        <v/>
      </c>
      <c r="F142" s="13" t="str">
        <f>IF(E142="","",E142+tblTally!AS140+tblTally!BB140)</f>
        <v/>
      </c>
      <c r="G142" s="13" t="str">
        <f>IF(tblTally!T140+tblTally!U140=0,"",tblTally!T140+tblTally!U140)</f>
        <v/>
      </c>
      <c r="H142" s="13" t="str">
        <f>IF(tblTally!V140+tblTally!W140=0,"",tblTally!V140+tblTally!W140)</f>
        <v/>
      </c>
      <c r="I142" s="13" t="str">
        <f>IF(tblTally!X140+tblTally!Y140=0,"",tblTally!X140+tblTally!Y140)</f>
        <v/>
      </c>
      <c r="J142" s="13" t="str">
        <f>IF(tblTally!Z140+tblTally!AA140=0,"",tblTally!Z140+tblTally!AA140)</f>
        <v/>
      </c>
      <c r="K142" s="13" t="str">
        <f>IF(tblTally!AB140+tblTally!AC140=0,"",tblTally!AB140+tblTally!AC140)</f>
        <v/>
      </c>
      <c r="L142">
        <f>tblTally!K140</f>
        <v>0</v>
      </c>
      <c r="M142" s="18" t="str">
        <f>IF(tblTally!E140="","",tblTally!E140/100)</f>
        <v/>
      </c>
      <c r="N142" s="18" t="str">
        <f t="shared" si="21"/>
        <v/>
      </c>
      <c r="O142" s="18" t="e">
        <f>ModelParameters!Intercept+ModelParameters!CH1offset+((B142-ModelParameters!MeanFlow)/ModelParameters!SDFlow)*ModelParameters!FlowSlope+((D142-ModelParameters!MeanDiversion)/ModelParameters!SDDiversion)*ModelParameters!DiversionSlope</f>
        <v>#VALUE!</v>
      </c>
      <c r="P142" s="18" t="e">
        <f t="shared" si="22"/>
        <v>#VALUE!</v>
      </c>
      <c r="Q142" s="21" t="e">
        <f t="shared" si="23"/>
        <v>#VALUE!</v>
      </c>
      <c r="R142" s="13" t="str">
        <f t="shared" si="24"/>
        <v/>
      </c>
      <c r="S142" s="13" t="e">
        <f>ROUND(_xlfn.XLOOKUP('Yearling Chinook'!$A142,HatSpCkByRW!$A$3:$A$150,HatSpCkByRW!B$3:B$150,0)/$Q142/$P142/tblCleElumTreatments!A$25,0)</f>
        <v>#VALUE!</v>
      </c>
      <c r="T142" s="13" t="e">
        <f>ROUND(_xlfn.XLOOKUP('Yearling Chinook'!$A142,HatSpCkByRW!$A$3:$A$150,HatSpCkByRW!C$3:C$150,0)/$Q142/$P142/tblCleElumTreatments!B$25,0)</f>
        <v>#VALUE!</v>
      </c>
      <c r="U142" s="13" t="e">
        <f>ROUND(_xlfn.XLOOKUP('Yearling Chinook'!$A142,HatSpCkByRW!$A$3:$A$150,HatSpCkByRW!D$3:D$150,0)/$Q142/$P142/tblCleElumTreatments!C$25,0)</f>
        <v>#VALUE!</v>
      </c>
      <c r="V142" s="13" t="e">
        <f>ROUND(_xlfn.XLOOKUP('Yearling Chinook'!$A142,HatSpCkByRW!$A$3:$A$150,HatSpCkByRW!E$3:E$150,0)/$Q142/$P142/tblCleElumTreatments!D$25,0)</f>
        <v>#VALUE!</v>
      </c>
      <c r="W142" s="13" t="e">
        <f>ROUND(_xlfn.XLOOKUP('Yearling Chinook'!$A142,HatSpCkByRW!$A$3:$A$150,HatSpCkByRW!F$3:F$150,0)/$Q142/$P142/tblCleElumTreatments!E$25,0)</f>
        <v>#VALUE!</v>
      </c>
      <c r="X142" s="13" t="e">
        <f>ROUND(_xlfn.XLOOKUP('Yearling Chinook'!$A142,HatSpCkByRW!$A$3:$A$150,HatSpCkByRW!G$3:G$150,0)/$Q142/$P142/tblCleElumTreatments!F$25,0)</f>
        <v>#VALUE!</v>
      </c>
      <c r="Y142" s="13" t="e">
        <f>ROUND(_xlfn.XLOOKUP('Yearling Chinook'!$A142,HatSpCkByRW!$A$3:$A$150,HatSpCkByRW!H$3:H$150,0)/$Q142/$P142/tblCleElumTreatments!G$25,0)</f>
        <v>#VALUE!</v>
      </c>
      <c r="Z142" s="13" t="e">
        <f>ROUND(_xlfn.XLOOKUP('Yearling Chinook'!$A142,HatSpCkByRW!$A$3:$A$150,HatSpCkByRW!I$3:I$150,0)/$Q142/$P142/tblCleElumTreatments!H$25,0)</f>
        <v>#VALUE!</v>
      </c>
      <c r="AA142" s="13" t="e">
        <f>ROUND(_xlfn.XLOOKUP('Yearling Chinook'!$A142,HatSpCkByRW!$A$3:$A$150,HatSpCkByRW!J$3:J$150,0)/$Q142/$P142/tblCleElumTreatments!I$25,0)</f>
        <v>#VALUE!</v>
      </c>
      <c r="AB142" s="13"/>
      <c r="AC142" s="13"/>
      <c r="AD142" s="13"/>
      <c r="AE142" s="13"/>
      <c r="AF142" s="13"/>
      <c r="AG142" s="13"/>
      <c r="AH142" s="13"/>
      <c r="AI142" s="13"/>
      <c r="AK142" s="2" t="str">
        <f t="shared" si="25"/>
        <v/>
      </c>
      <c r="AL142" s="2" t="str">
        <f t="shared" si="26"/>
        <v/>
      </c>
      <c r="AM142" s="13" t="str">
        <f t="shared" si="19"/>
        <v/>
      </c>
    </row>
    <row r="143" spans="1:39" x14ac:dyDescent="0.45">
      <c r="A143" s="17" t="str">
        <f>IF(tblTally!B141="","",tblTally!B141)</f>
        <v/>
      </c>
      <c r="B143" s="13" t="str">
        <f>IF(tblTally!B141="","",tblTally!C141+tblTally!D141)</f>
        <v/>
      </c>
      <c r="C143" s="13" t="str">
        <f>IF(tblTally!C141="","",tblTally!C141)</f>
        <v/>
      </c>
      <c r="D143" s="18" t="str">
        <f t="shared" si="20"/>
        <v/>
      </c>
      <c r="E143" s="13" t="str">
        <f>IF(tblTally!J141=0,"",tblTally!J141)</f>
        <v/>
      </c>
      <c r="F143" s="13" t="str">
        <f>IF(E143="","",E143+tblTally!AS141+tblTally!BB141)</f>
        <v/>
      </c>
      <c r="G143" s="13" t="str">
        <f>IF(tblTally!T141+tblTally!U141=0,"",tblTally!T141+tblTally!U141)</f>
        <v/>
      </c>
      <c r="H143" s="13" t="str">
        <f>IF(tblTally!V141+tblTally!W141=0,"",tblTally!V141+tblTally!W141)</f>
        <v/>
      </c>
      <c r="I143" s="13" t="str">
        <f>IF(tblTally!X141+tblTally!Y141=0,"",tblTally!X141+tblTally!Y141)</f>
        <v/>
      </c>
      <c r="J143" s="13" t="str">
        <f>IF(tblTally!Z141+tblTally!AA141=0,"",tblTally!Z141+tblTally!AA141)</f>
        <v/>
      </c>
      <c r="K143" s="13" t="str">
        <f>IF(tblTally!AB141+tblTally!AC141=0,"",tblTally!AB141+tblTally!AC141)</f>
        <v/>
      </c>
      <c r="L143">
        <f>tblTally!K141</f>
        <v>0</v>
      </c>
      <c r="M143" s="18" t="str">
        <f>IF(tblTally!E141="","",tblTally!E141/100)</f>
        <v/>
      </c>
      <c r="N143" s="18" t="str">
        <f t="shared" si="21"/>
        <v/>
      </c>
      <c r="O143" s="18" t="e">
        <f>ModelParameters!Intercept+ModelParameters!CH1offset+((B143-ModelParameters!MeanFlow)/ModelParameters!SDFlow)*ModelParameters!FlowSlope+((D143-ModelParameters!MeanDiversion)/ModelParameters!SDDiversion)*ModelParameters!DiversionSlope</f>
        <v>#VALUE!</v>
      </c>
      <c r="P143" s="18" t="e">
        <f t="shared" si="22"/>
        <v>#VALUE!</v>
      </c>
      <c r="Q143" s="21" t="e">
        <f t="shared" si="23"/>
        <v>#VALUE!</v>
      </c>
      <c r="R143" s="13" t="str">
        <f t="shared" si="24"/>
        <v/>
      </c>
      <c r="S143" s="13" t="e">
        <f>ROUND(_xlfn.XLOOKUP('Yearling Chinook'!$A143,HatSpCkByRW!$A$3:$A$150,HatSpCkByRW!B$3:B$150,0)/$Q143/$P143/tblCleElumTreatments!A$25,0)</f>
        <v>#VALUE!</v>
      </c>
      <c r="T143" s="13" t="e">
        <f>ROUND(_xlfn.XLOOKUP('Yearling Chinook'!$A143,HatSpCkByRW!$A$3:$A$150,HatSpCkByRW!C$3:C$150,0)/$Q143/$P143/tblCleElumTreatments!B$25,0)</f>
        <v>#VALUE!</v>
      </c>
      <c r="U143" s="13" t="e">
        <f>ROUND(_xlfn.XLOOKUP('Yearling Chinook'!$A143,HatSpCkByRW!$A$3:$A$150,HatSpCkByRW!D$3:D$150,0)/$Q143/$P143/tblCleElumTreatments!C$25,0)</f>
        <v>#VALUE!</v>
      </c>
      <c r="V143" s="13" t="e">
        <f>ROUND(_xlfn.XLOOKUP('Yearling Chinook'!$A143,HatSpCkByRW!$A$3:$A$150,HatSpCkByRW!E$3:E$150,0)/$Q143/$P143/tblCleElumTreatments!D$25,0)</f>
        <v>#VALUE!</v>
      </c>
      <c r="W143" s="13" t="e">
        <f>ROUND(_xlfn.XLOOKUP('Yearling Chinook'!$A143,HatSpCkByRW!$A$3:$A$150,HatSpCkByRW!F$3:F$150,0)/$Q143/$P143/tblCleElumTreatments!E$25,0)</f>
        <v>#VALUE!</v>
      </c>
      <c r="X143" s="13" t="e">
        <f>ROUND(_xlfn.XLOOKUP('Yearling Chinook'!$A143,HatSpCkByRW!$A$3:$A$150,HatSpCkByRW!G$3:G$150,0)/$Q143/$P143/tblCleElumTreatments!F$25,0)</f>
        <v>#VALUE!</v>
      </c>
      <c r="Y143" s="13" t="e">
        <f>ROUND(_xlfn.XLOOKUP('Yearling Chinook'!$A143,HatSpCkByRW!$A$3:$A$150,HatSpCkByRW!H$3:H$150,0)/$Q143/$P143/tblCleElumTreatments!G$25,0)</f>
        <v>#VALUE!</v>
      </c>
      <c r="Z143" s="13" t="e">
        <f>ROUND(_xlfn.XLOOKUP('Yearling Chinook'!$A143,HatSpCkByRW!$A$3:$A$150,HatSpCkByRW!I$3:I$150,0)/$Q143/$P143/tblCleElumTreatments!H$25,0)</f>
        <v>#VALUE!</v>
      </c>
      <c r="AA143" s="13" t="e">
        <f>ROUND(_xlfn.XLOOKUP('Yearling Chinook'!$A143,HatSpCkByRW!$A$3:$A$150,HatSpCkByRW!J$3:J$150,0)/$Q143/$P143/tblCleElumTreatments!I$25,0)</f>
        <v>#VALUE!</v>
      </c>
      <c r="AB143" s="13"/>
      <c r="AC143" s="13"/>
      <c r="AD143" s="13"/>
      <c r="AE143" s="13"/>
      <c r="AF143" s="13"/>
      <c r="AG143" s="13"/>
      <c r="AH143" s="13"/>
      <c r="AI143" s="13"/>
      <c r="AK143" s="2" t="str">
        <f t="shared" si="25"/>
        <v/>
      </c>
      <c r="AL143" s="2" t="str">
        <f t="shared" si="26"/>
        <v/>
      </c>
      <c r="AM143" s="13" t="str">
        <f t="shared" si="19"/>
        <v/>
      </c>
    </row>
    <row r="144" spans="1:39" x14ac:dyDescent="0.45">
      <c r="A144" s="17" t="str">
        <f>IF(tblTally!B142="","",tblTally!B142)</f>
        <v/>
      </c>
      <c r="B144" s="13" t="str">
        <f>IF(tblTally!B142="","",tblTally!C142+tblTally!D142)</f>
        <v/>
      </c>
      <c r="C144" s="13" t="str">
        <f>IF(tblTally!C142="","",tblTally!C142)</f>
        <v/>
      </c>
      <c r="D144" s="18" t="str">
        <f t="shared" si="20"/>
        <v/>
      </c>
      <c r="E144" s="13" t="str">
        <f>IF(tblTally!J142=0,"",tblTally!J142)</f>
        <v/>
      </c>
      <c r="F144" s="13" t="str">
        <f>IF(E144="","",E144+tblTally!AS142+tblTally!BB142)</f>
        <v/>
      </c>
      <c r="G144" s="13" t="str">
        <f>IF(tblTally!T142+tblTally!U142=0,"",tblTally!T142+tblTally!U142)</f>
        <v/>
      </c>
      <c r="H144" s="13" t="str">
        <f>IF(tblTally!V142+tblTally!W142=0,"",tblTally!V142+tblTally!W142)</f>
        <v/>
      </c>
      <c r="I144" s="13" t="str">
        <f>IF(tblTally!X142+tblTally!Y142=0,"",tblTally!X142+tblTally!Y142)</f>
        <v/>
      </c>
      <c r="J144" s="13" t="str">
        <f>IF(tblTally!Z142+tblTally!AA142=0,"",tblTally!Z142+tblTally!AA142)</f>
        <v/>
      </c>
      <c r="K144" s="13" t="str">
        <f>IF(tblTally!AB142+tblTally!AC142=0,"",tblTally!AB142+tblTally!AC142)</f>
        <v/>
      </c>
      <c r="L144">
        <f>tblTally!K142</f>
        <v>0</v>
      </c>
      <c r="M144" s="18" t="str">
        <f>IF(tblTally!E142="","",tblTally!E142/100)</f>
        <v/>
      </c>
      <c r="N144" s="18" t="str">
        <f t="shared" si="21"/>
        <v/>
      </c>
      <c r="O144" s="18" t="e">
        <f>ModelParameters!Intercept+ModelParameters!CH1offset+((B144-ModelParameters!MeanFlow)/ModelParameters!SDFlow)*ModelParameters!FlowSlope+((D144-ModelParameters!MeanDiversion)/ModelParameters!SDDiversion)*ModelParameters!DiversionSlope</f>
        <v>#VALUE!</v>
      </c>
      <c r="P144" s="18" t="e">
        <f t="shared" si="22"/>
        <v>#VALUE!</v>
      </c>
      <c r="Q144" s="21" t="e">
        <f t="shared" si="23"/>
        <v>#VALUE!</v>
      </c>
      <c r="R144" s="13" t="str">
        <f t="shared" si="24"/>
        <v/>
      </c>
      <c r="S144" s="13" t="e">
        <f>ROUND(_xlfn.XLOOKUP('Yearling Chinook'!$A144,HatSpCkByRW!$A$3:$A$150,HatSpCkByRW!B$3:B$150,0)/$Q144/$P144/tblCleElumTreatments!A$25,0)</f>
        <v>#VALUE!</v>
      </c>
      <c r="T144" s="13" t="e">
        <f>ROUND(_xlfn.XLOOKUP('Yearling Chinook'!$A144,HatSpCkByRW!$A$3:$A$150,HatSpCkByRW!C$3:C$150,0)/$Q144/$P144/tblCleElumTreatments!B$25,0)</f>
        <v>#VALUE!</v>
      </c>
      <c r="U144" s="13" t="e">
        <f>ROUND(_xlfn.XLOOKUP('Yearling Chinook'!$A144,HatSpCkByRW!$A$3:$A$150,HatSpCkByRW!D$3:D$150,0)/$Q144/$P144/tblCleElumTreatments!C$25,0)</f>
        <v>#VALUE!</v>
      </c>
      <c r="V144" s="13" t="e">
        <f>ROUND(_xlfn.XLOOKUP('Yearling Chinook'!$A144,HatSpCkByRW!$A$3:$A$150,HatSpCkByRW!E$3:E$150,0)/$Q144/$P144/tblCleElumTreatments!D$25,0)</f>
        <v>#VALUE!</v>
      </c>
      <c r="W144" s="13" t="e">
        <f>ROUND(_xlfn.XLOOKUP('Yearling Chinook'!$A144,HatSpCkByRW!$A$3:$A$150,HatSpCkByRW!F$3:F$150,0)/$Q144/$P144/tblCleElumTreatments!E$25,0)</f>
        <v>#VALUE!</v>
      </c>
      <c r="X144" s="13" t="e">
        <f>ROUND(_xlfn.XLOOKUP('Yearling Chinook'!$A144,HatSpCkByRW!$A$3:$A$150,HatSpCkByRW!G$3:G$150,0)/$Q144/$P144/tblCleElumTreatments!F$25,0)</f>
        <v>#VALUE!</v>
      </c>
      <c r="Y144" s="13" t="e">
        <f>ROUND(_xlfn.XLOOKUP('Yearling Chinook'!$A144,HatSpCkByRW!$A$3:$A$150,HatSpCkByRW!H$3:H$150,0)/$Q144/$P144/tblCleElumTreatments!G$25,0)</f>
        <v>#VALUE!</v>
      </c>
      <c r="Z144" s="13" t="e">
        <f>ROUND(_xlfn.XLOOKUP('Yearling Chinook'!$A144,HatSpCkByRW!$A$3:$A$150,HatSpCkByRW!I$3:I$150,0)/$Q144/$P144/tblCleElumTreatments!H$25,0)</f>
        <v>#VALUE!</v>
      </c>
      <c r="AA144" s="13" t="e">
        <f>ROUND(_xlfn.XLOOKUP('Yearling Chinook'!$A144,HatSpCkByRW!$A$3:$A$150,HatSpCkByRW!J$3:J$150,0)/$Q144/$P144/tblCleElumTreatments!I$25,0)</f>
        <v>#VALUE!</v>
      </c>
      <c r="AB144" s="13"/>
      <c r="AC144" s="13"/>
      <c r="AD144" s="13"/>
      <c r="AE144" s="13"/>
      <c r="AF144" s="13"/>
      <c r="AG144" s="13"/>
      <c r="AH144" s="13"/>
      <c r="AI144" s="13"/>
      <c r="AK144" s="2" t="str">
        <f t="shared" si="25"/>
        <v/>
      </c>
      <c r="AL144" s="2" t="str">
        <f t="shared" si="26"/>
        <v/>
      </c>
      <c r="AM144" s="13" t="str">
        <f t="shared" si="19"/>
        <v/>
      </c>
    </row>
    <row r="145" spans="1:39" x14ac:dyDescent="0.45">
      <c r="A145" s="17" t="str">
        <f>IF(tblTally!B143="","",tblTally!B143)</f>
        <v/>
      </c>
      <c r="B145" s="13" t="str">
        <f>IF(tblTally!B143="","",tblTally!C143+tblTally!D143)</f>
        <v/>
      </c>
      <c r="C145" s="13" t="str">
        <f>IF(tblTally!C143="","",tblTally!C143)</f>
        <v/>
      </c>
      <c r="D145" s="18" t="str">
        <f t="shared" si="20"/>
        <v/>
      </c>
      <c r="E145" s="13" t="str">
        <f>IF(tblTally!J143=0,"",tblTally!J143)</f>
        <v/>
      </c>
      <c r="F145" s="13" t="str">
        <f>IF(E145="","",E145+tblTally!AS143+tblTally!BB143)</f>
        <v/>
      </c>
      <c r="G145" s="13" t="str">
        <f>IF(tblTally!T143+tblTally!U143=0,"",tblTally!T143+tblTally!U143)</f>
        <v/>
      </c>
      <c r="H145" s="13" t="str">
        <f>IF(tblTally!V143+tblTally!W143=0,"",tblTally!V143+tblTally!W143)</f>
        <v/>
      </c>
      <c r="I145" s="13" t="str">
        <f>IF(tblTally!X143+tblTally!Y143=0,"",tblTally!X143+tblTally!Y143)</f>
        <v/>
      </c>
      <c r="J145" s="13" t="str">
        <f>IF(tblTally!Z143+tblTally!AA143=0,"",tblTally!Z143+tblTally!AA143)</f>
        <v/>
      </c>
      <c r="K145" s="13" t="str">
        <f>IF(tblTally!AB143+tblTally!AC143=0,"",tblTally!AB143+tblTally!AC143)</f>
        <v/>
      </c>
      <c r="L145">
        <f>tblTally!K143</f>
        <v>0</v>
      </c>
      <c r="M145" s="18" t="str">
        <f>IF(tblTally!E143="","",tblTally!E143/100)</f>
        <v/>
      </c>
      <c r="N145" s="18" t="str">
        <f t="shared" si="21"/>
        <v/>
      </c>
      <c r="O145" s="18" t="e">
        <f>ModelParameters!Intercept+ModelParameters!CH1offset+((B145-ModelParameters!MeanFlow)/ModelParameters!SDFlow)*ModelParameters!FlowSlope+((D145-ModelParameters!MeanDiversion)/ModelParameters!SDDiversion)*ModelParameters!DiversionSlope</f>
        <v>#VALUE!</v>
      </c>
      <c r="P145" s="18" t="e">
        <f t="shared" si="22"/>
        <v>#VALUE!</v>
      </c>
      <c r="Q145" s="21" t="e">
        <f t="shared" si="23"/>
        <v>#VALUE!</v>
      </c>
      <c r="R145" s="13" t="str">
        <f t="shared" si="24"/>
        <v/>
      </c>
      <c r="S145" s="13" t="e">
        <f>ROUND(_xlfn.XLOOKUP('Yearling Chinook'!$A145,HatSpCkByRW!$A$3:$A$150,HatSpCkByRW!B$3:B$150,0)/$Q145/$P145/tblCleElumTreatments!A$25,0)</f>
        <v>#VALUE!</v>
      </c>
      <c r="T145" s="13" t="e">
        <f>ROUND(_xlfn.XLOOKUP('Yearling Chinook'!$A145,HatSpCkByRW!$A$3:$A$150,HatSpCkByRW!C$3:C$150,0)/$Q145/$P145/tblCleElumTreatments!B$25,0)</f>
        <v>#VALUE!</v>
      </c>
      <c r="U145" s="13" t="e">
        <f>ROUND(_xlfn.XLOOKUP('Yearling Chinook'!$A145,HatSpCkByRW!$A$3:$A$150,HatSpCkByRW!D$3:D$150,0)/$Q145/$P145/tblCleElumTreatments!C$25,0)</f>
        <v>#VALUE!</v>
      </c>
      <c r="V145" s="13" t="e">
        <f>ROUND(_xlfn.XLOOKUP('Yearling Chinook'!$A145,HatSpCkByRW!$A$3:$A$150,HatSpCkByRW!E$3:E$150,0)/$Q145/$P145/tblCleElumTreatments!D$25,0)</f>
        <v>#VALUE!</v>
      </c>
      <c r="W145" s="13" t="e">
        <f>ROUND(_xlfn.XLOOKUP('Yearling Chinook'!$A145,HatSpCkByRW!$A$3:$A$150,HatSpCkByRW!F$3:F$150,0)/$Q145/$P145/tblCleElumTreatments!E$25,0)</f>
        <v>#VALUE!</v>
      </c>
      <c r="X145" s="13" t="e">
        <f>ROUND(_xlfn.XLOOKUP('Yearling Chinook'!$A145,HatSpCkByRW!$A$3:$A$150,HatSpCkByRW!G$3:G$150,0)/$Q145/$P145/tblCleElumTreatments!F$25,0)</f>
        <v>#VALUE!</v>
      </c>
      <c r="Y145" s="13" t="e">
        <f>ROUND(_xlfn.XLOOKUP('Yearling Chinook'!$A145,HatSpCkByRW!$A$3:$A$150,HatSpCkByRW!H$3:H$150,0)/$Q145/$P145/tblCleElumTreatments!G$25,0)</f>
        <v>#VALUE!</v>
      </c>
      <c r="Z145" s="13" t="e">
        <f>ROUND(_xlfn.XLOOKUP('Yearling Chinook'!$A145,HatSpCkByRW!$A$3:$A$150,HatSpCkByRW!I$3:I$150,0)/$Q145/$P145/tblCleElumTreatments!H$25,0)</f>
        <v>#VALUE!</v>
      </c>
      <c r="AA145" s="13" t="e">
        <f>ROUND(_xlfn.XLOOKUP('Yearling Chinook'!$A145,HatSpCkByRW!$A$3:$A$150,HatSpCkByRW!J$3:J$150,0)/$Q145/$P145/tblCleElumTreatments!I$25,0)</f>
        <v>#VALUE!</v>
      </c>
      <c r="AB145" s="13"/>
      <c r="AC145" s="13"/>
      <c r="AD145" s="13"/>
      <c r="AE145" s="13"/>
      <c r="AF145" s="13"/>
      <c r="AG145" s="13"/>
      <c r="AH145" s="13"/>
      <c r="AI145" s="13"/>
      <c r="AK145" s="2" t="str">
        <f t="shared" si="25"/>
        <v/>
      </c>
      <c r="AL145" s="2" t="str">
        <f t="shared" si="26"/>
        <v/>
      </c>
      <c r="AM145" s="13" t="str">
        <f t="shared" ref="AM145:AM198" si="27">IF(SUM(G145:L145)=0,"",ROUND(SUM(G145:L145)/N145/Q145/P145,0))</f>
        <v/>
      </c>
    </row>
    <row r="146" spans="1:39" x14ac:dyDescent="0.45">
      <c r="A146" s="17" t="str">
        <f>IF(tblTally!B144="","",tblTally!B144)</f>
        <v/>
      </c>
      <c r="B146" s="13" t="str">
        <f>IF(tblTally!B144="","",tblTally!C144+tblTally!D144)</f>
        <v/>
      </c>
      <c r="C146" s="13" t="str">
        <f>IF(tblTally!C144="","",tblTally!C144)</f>
        <v/>
      </c>
      <c r="D146" s="18" t="str">
        <f t="shared" si="20"/>
        <v/>
      </c>
      <c r="E146" s="13" t="str">
        <f>IF(tblTally!J144=0,"",tblTally!J144)</f>
        <v/>
      </c>
      <c r="F146" s="13" t="str">
        <f>IF(E146="","",E146+tblTally!AS144+tblTally!BB144)</f>
        <v/>
      </c>
      <c r="G146" s="13" t="str">
        <f>IF(tblTally!T144+tblTally!U144=0,"",tblTally!T144+tblTally!U144)</f>
        <v/>
      </c>
      <c r="H146" s="13" t="str">
        <f>IF(tblTally!V144+tblTally!W144=0,"",tblTally!V144+tblTally!W144)</f>
        <v/>
      </c>
      <c r="I146" s="13" t="str">
        <f>IF(tblTally!X144+tblTally!Y144=0,"",tblTally!X144+tblTally!Y144)</f>
        <v/>
      </c>
      <c r="J146" s="13" t="str">
        <f>IF(tblTally!Z144+tblTally!AA144=0,"",tblTally!Z144+tblTally!AA144)</f>
        <v/>
      </c>
      <c r="K146" s="13" t="str">
        <f>IF(tblTally!AB144+tblTally!AC144=0,"",tblTally!AB144+tblTally!AC144)</f>
        <v/>
      </c>
      <c r="L146">
        <f>tblTally!K144</f>
        <v>0</v>
      </c>
      <c r="M146" s="18" t="str">
        <f>IF(tblTally!E144="","",tblTally!E144/100)</f>
        <v/>
      </c>
      <c r="N146" s="18" t="str">
        <f t="shared" si="21"/>
        <v/>
      </c>
      <c r="O146" s="18" t="e">
        <f>ModelParameters!Intercept+ModelParameters!CH1offset+((B146-ModelParameters!MeanFlow)/ModelParameters!SDFlow)*ModelParameters!FlowSlope+((D146-ModelParameters!MeanDiversion)/ModelParameters!SDDiversion)*ModelParameters!DiversionSlope</f>
        <v>#VALUE!</v>
      </c>
      <c r="P146" s="18" t="e">
        <f t="shared" si="22"/>
        <v>#VALUE!</v>
      </c>
      <c r="Q146" s="21" t="e">
        <f t="shared" si="23"/>
        <v>#VALUE!</v>
      </c>
      <c r="R146" s="13" t="str">
        <f t="shared" si="24"/>
        <v/>
      </c>
      <c r="S146" s="13" t="e">
        <f>ROUND(_xlfn.XLOOKUP('Yearling Chinook'!$A146,HatSpCkByRW!$A$3:$A$150,HatSpCkByRW!B$3:B$150,0)/$Q146/$P146/tblCleElumTreatments!A$25,0)</f>
        <v>#VALUE!</v>
      </c>
      <c r="T146" s="13" t="e">
        <f>ROUND(_xlfn.XLOOKUP('Yearling Chinook'!$A146,HatSpCkByRW!$A$3:$A$150,HatSpCkByRW!C$3:C$150,0)/$Q146/$P146/tblCleElumTreatments!B$25,0)</f>
        <v>#VALUE!</v>
      </c>
      <c r="U146" s="13" t="e">
        <f>ROUND(_xlfn.XLOOKUP('Yearling Chinook'!$A146,HatSpCkByRW!$A$3:$A$150,HatSpCkByRW!D$3:D$150,0)/$Q146/$P146/tblCleElumTreatments!C$25,0)</f>
        <v>#VALUE!</v>
      </c>
      <c r="V146" s="13" t="e">
        <f>ROUND(_xlfn.XLOOKUP('Yearling Chinook'!$A146,HatSpCkByRW!$A$3:$A$150,HatSpCkByRW!E$3:E$150,0)/$Q146/$P146/tblCleElumTreatments!D$25,0)</f>
        <v>#VALUE!</v>
      </c>
      <c r="W146" s="13" t="e">
        <f>ROUND(_xlfn.XLOOKUP('Yearling Chinook'!$A146,HatSpCkByRW!$A$3:$A$150,HatSpCkByRW!F$3:F$150,0)/$Q146/$P146/tblCleElumTreatments!E$25,0)</f>
        <v>#VALUE!</v>
      </c>
      <c r="X146" s="13" t="e">
        <f>ROUND(_xlfn.XLOOKUP('Yearling Chinook'!$A146,HatSpCkByRW!$A$3:$A$150,HatSpCkByRW!G$3:G$150,0)/$Q146/$P146/tblCleElumTreatments!F$25,0)</f>
        <v>#VALUE!</v>
      </c>
      <c r="Y146" s="13" t="e">
        <f>ROUND(_xlfn.XLOOKUP('Yearling Chinook'!$A146,HatSpCkByRW!$A$3:$A$150,HatSpCkByRW!H$3:H$150,0)/$Q146/$P146/tblCleElumTreatments!G$25,0)</f>
        <v>#VALUE!</v>
      </c>
      <c r="Z146" s="13" t="e">
        <f>ROUND(_xlfn.XLOOKUP('Yearling Chinook'!$A146,HatSpCkByRW!$A$3:$A$150,HatSpCkByRW!I$3:I$150,0)/$Q146/$P146/tblCleElumTreatments!H$25,0)</f>
        <v>#VALUE!</v>
      </c>
      <c r="AA146" s="13" t="e">
        <f>ROUND(_xlfn.XLOOKUP('Yearling Chinook'!$A146,HatSpCkByRW!$A$3:$A$150,HatSpCkByRW!J$3:J$150,0)/$Q146/$P146/tblCleElumTreatments!I$25,0)</f>
        <v>#VALUE!</v>
      </c>
      <c r="AB146" s="13"/>
      <c r="AC146" s="13"/>
      <c r="AD146" s="13"/>
      <c r="AE146" s="13"/>
      <c r="AF146" s="13"/>
      <c r="AG146" s="13"/>
      <c r="AH146" s="13"/>
      <c r="AI146" s="13"/>
      <c r="AK146" s="2" t="str">
        <f t="shared" si="25"/>
        <v/>
      </c>
      <c r="AL146" s="2" t="str">
        <f t="shared" si="26"/>
        <v/>
      </c>
      <c r="AM146" s="13" t="str">
        <f t="shared" si="27"/>
        <v/>
      </c>
    </row>
    <row r="147" spans="1:39" x14ac:dyDescent="0.45">
      <c r="A147" s="17" t="str">
        <f>IF(tblTally!B145="","",tblTally!B145)</f>
        <v/>
      </c>
      <c r="B147" s="13" t="str">
        <f>IF(tblTally!B145="","",tblTally!C145+tblTally!D145)</f>
        <v/>
      </c>
      <c r="C147" s="13" t="str">
        <f>IF(tblTally!C145="","",tblTally!C145)</f>
        <v/>
      </c>
      <c r="D147" s="18" t="str">
        <f t="shared" si="20"/>
        <v/>
      </c>
      <c r="E147" s="13" t="str">
        <f>IF(tblTally!J145=0,"",tblTally!J145)</f>
        <v/>
      </c>
      <c r="F147" s="13" t="str">
        <f>IF(E147="","",E147+tblTally!AS145+tblTally!BB145)</f>
        <v/>
      </c>
      <c r="G147" s="13" t="str">
        <f>IF(tblTally!T145+tblTally!U145=0,"",tblTally!T145+tblTally!U145)</f>
        <v/>
      </c>
      <c r="H147" s="13" t="str">
        <f>IF(tblTally!V145+tblTally!W145=0,"",tblTally!V145+tblTally!W145)</f>
        <v/>
      </c>
      <c r="I147" s="13" t="str">
        <f>IF(tblTally!X145+tblTally!Y145=0,"",tblTally!X145+tblTally!Y145)</f>
        <v/>
      </c>
      <c r="J147" s="13" t="str">
        <f>IF(tblTally!Z145+tblTally!AA145=0,"",tblTally!Z145+tblTally!AA145)</f>
        <v/>
      </c>
      <c r="K147" s="13" t="str">
        <f>IF(tblTally!AB145+tblTally!AC145=0,"",tblTally!AB145+tblTally!AC145)</f>
        <v/>
      </c>
      <c r="L147">
        <f>tblTally!K145</f>
        <v>0</v>
      </c>
      <c r="M147" s="18" t="str">
        <f>IF(tblTally!E145="","",tblTally!E145/100)</f>
        <v/>
      </c>
      <c r="N147" s="18" t="str">
        <f t="shared" si="21"/>
        <v/>
      </c>
      <c r="O147" s="18" t="e">
        <f>ModelParameters!Intercept+ModelParameters!CH1offset+((B147-ModelParameters!MeanFlow)/ModelParameters!SDFlow)*ModelParameters!FlowSlope+((D147-ModelParameters!MeanDiversion)/ModelParameters!SDDiversion)*ModelParameters!DiversionSlope</f>
        <v>#VALUE!</v>
      </c>
      <c r="P147" s="18" t="e">
        <f t="shared" si="22"/>
        <v>#VALUE!</v>
      </c>
      <c r="Q147" s="21" t="e">
        <f t="shared" si="23"/>
        <v>#VALUE!</v>
      </c>
      <c r="R147" s="13" t="str">
        <f t="shared" si="24"/>
        <v/>
      </c>
      <c r="S147" s="13" t="e">
        <f>ROUND(_xlfn.XLOOKUP('Yearling Chinook'!$A147,HatSpCkByRW!$A$3:$A$150,HatSpCkByRW!B$3:B$150,0)/$Q147/$P147/tblCleElumTreatments!A$25,0)</f>
        <v>#VALUE!</v>
      </c>
      <c r="T147" s="13" t="e">
        <f>ROUND(_xlfn.XLOOKUP('Yearling Chinook'!$A147,HatSpCkByRW!$A$3:$A$150,HatSpCkByRW!C$3:C$150,0)/$Q147/$P147/tblCleElumTreatments!B$25,0)</f>
        <v>#VALUE!</v>
      </c>
      <c r="U147" s="13" t="e">
        <f>ROUND(_xlfn.XLOOKUP('Yearling Chinook'!$A147,HatSpCkByRW!$A$3:$A$150,HatSpCkByRW!D$3:D$150,0)/$Q147/$P147/tblCleElumTreatments!C$25,0)</f>
        <v>#VALUE!</v>
      </c>
      <c r="V147" s="13" t="e">
        <f>ROUND(_xlfn.XLOOKUP('Yearling Chinook'!$A147,HatSpCkByRW!$A$3:$A$150,HatSpCkByRW!E$3:E$150,0)/$Q147/$P147/tblCleElumTreatments!D$25,0)</f>
        <v>#VALUE!</v>
      </c>
      <c r="W147" s="13" t="e">
        <f>ROUND(_xlfn.XLOOKUP('Yearling Chinook'!$A147,HatSpCkByRW!$A$3:$A$150,HatSpCkByRW!F$3:F$150,0)/$Q147/$P147/tblCleElumTreatments!E$25,0)</f>
        <v>#VALUE!</v>
      </c>
      <c r="X147" s="13" t="e">
        <f>ROUND(_xlfn.XLOOKUP('Yearling Chinook'!$A147,HatSpCkByRW!$A$3:$A$150,HatSpCkByRW!G$3:G$150,0)/$Q147/$P147/tblCleElumTreatments!F$25,0)</f>
        <v>#VALUE!</v>
      </c>
      <c r="Y147" s="13" t="e">
        <f>ROUND(_xlfn.XLOOKUP('Yearling Chinook'!$A147,HatSpCkByRW!$A$3:$A$150,HatSpCkByRW!H$3:H$150,0)/$Q147/$P147/tblCleElumTreatments!G$25,0)</f>
        <v>#VALUE!</v>
      </c>
      <c r="Z147" s="13" t="e">
        <f>ROUND(_xlfn.XLOOKUP('Yearling Chinook'!$A147,HatSpCkByRW!$A$3:$A$150,HatSpCkByRW!I$3:I$150,0)/$Q147/$P147/tblCleElumTreatments!H$25,0)</f>
        <v>#VALUE!</v>
      </c>
      <c r="AA147" s="13" t="e">
        <f>ROUND(_xlfn.XLOOKUP('Yearling Chinook'!$A147,HatSpCkByRW!$A$3:$A$150,HatSpCkByRW!J$3:J$150,0)/$Q147/$P147/tblCleElumTreatments!I$25,0)</f>
        <v>#VALUE!</v>
      </c>
      <c r="AB147" s="13"/>
      <c r="AC147" s="13"/>
      <c r="AD147" s="13"/>
      <c r="AE147" s="13"/>
      <c r="AF147" s="13"/>
      <c r="AG147" s="13"/>
      <c r="AH147" s="13"/>
      <c r="AI147" s="13"/>
      <c r="AK147" s="2" t="str">
        <f t="shared" si="25"/>
        <v/>
      </c>
      <c r="AL147" s="2" t="str">
        <f t="shared" si="26"/>
        <v/>
      </c>
      <c r="AM147" s="13" t="str">
        <f t="shared" si="27"/>
        <v/>
      </c>
    </row>
    <row r="148" spans="1:39" x14ac:dyDescent="0.45">
      <c r="A148" s="17" t="str">
        <f>IF(tblTally!B146="","",tblTally!B146)</f>
        <v/>
      </c>
      <c r="B148" s="13" t="str">
        <f>IF(tblTally!B146="","",tblTally!C146+tblTally!D146)</f>
        <v/>
      </c>
      <c r="C148" s="13" t="str">
        <f>IF(tblTally!C146="","",tblTally!C146)</f>
        <v/>
      </c>
      <c r="D148" s="18" t="str">
        <f t="shared" si="20"/>
        <v/>
      </c>
      <c r="E148" s="13" t="str">
        <f>IF(tblTally!J146=0,"",tblTally!J146)</f>
        <v/>
      </c>
      <c r="F148" s="13" t="str">
        <f>IF(E148="","",E148+tblTally!AS146+tblTally!BB146)</f>
        <v/>
      </c>
      <c r="G148" s="13" t="str">
        <f>IF(tblTally!T146+tblTally!U146=0,"",tblTally!T146+tblTally!U146)</f>
        <v/>
      </c>
      <c r="H148" s="13" t="str">
        <f>IF(tblTally!V146+tblTally!W146=0,"",tblTally!V146+tblTally!W146)</f>
        <v/>
      </c>
      <c r="I148" s="13" t="str">
        <f>IF(tblTally!X146+tblTally!Y146=0,"",tblTally!X146+tblTally!Y146)</f>
        <v/>
      </c>
      <c r="J148" s="13" t="str">
        <f>IF(tblTally!Z146+tblTally!AA146=0,"",tblTally!Z146+tblTally!AA146)</f>
        <v/>
      </c>
      <c r="K148" s="13" t="str">
        <f>IF(tblTally!AB146+tblTally!AC146=0,"",tblTally!AB146+tblTally!AC146)</f>
        <v/>
      </c>
      <c r="L148">
        <f>tblTally!K146</f>
        <v>0</v>
      </c>
      <c r="M148" s="18" t="str">
        <f>IF(tblTally!E146="","",tblTally!E146/100)</f>
        <v/>
      </c>
      <c r="N148" s="18" t="str">
        <f t="shared" si="21"/>
        <v/>
      </c>
      <c r="O148" s="18" t="e">
        <f>ModelParameters!Intercept+ModelParameters!CH1offset+((B148-ModelParameters!MeanFlow)/ModelParameters!SDFlow)*ModelParameters!FlowSlope+((D148-ModelParameters!MeanDiversion)/ModelParameters!SDDiversion)*ModelParameters!DiversionSlope</f>
        <v>#VALUE!</v>
      </c>
      <c r="P148" s="18" t="e">
        <f t="shared" si="22"/>
        <v>#VALUE!</v>
      </c>
      <c r="Q148" s="21" t="e">
        <f t="shared" si="23"/>
        <v>#VALUE!</v>
      </c>
      <c r="R148" s="13" t="str">
        <f t="shared" si="24"/>
        <v/>
      </c>
      <c r="S148" s="13" t="e">
        <f>ROUND(_xlfn.XLOOKUP('Yearling Chinook'!$A148,HatSpCkByRW!$A$3:$A$150,HatSpCkByRW!B$3:B$150,0)/$Q148/$P148/tblCleElumTreatments!A$25,0)</f>
        <v>#VALUE!</v>
      </c>
      <c r="T148" s="13" t="e">
        <f>ROUND(_xlfn.XLOOKUP('Yearling Chinook'!$A148,HatSpCkByRW!$A$3:$A$150,HatSpCkByRW!C$3:C$150,0)/$Q148/$P148/tblCleElumTreatments!B$25,0)</f>
        <v>#VALUE!</v>
      </c>
      <c r="U148" s="13" t="e">
        <f>ROUND(_xlfn.XLOOKUP('Yearling Chinook'!$A148,HatSpCkByRW!$A$3:$A$150,HatSpCkByRW!D$3:D$150,0)/$Q148/$P148/tblCleElumTreatments!C$25,0)</f>
        <v>#VALUE!</v>
      </c>
      <c r="V148" s="13" t="e">
        <f>ROUND(_xlfn.XLOOKUP('Yearling Chinook'!$A148,HatSpCkByRW!$A$3:$A$150,HatSpCkByRW!E$3:E$150,0)/$Q148/$P148/tblCleElumTreatments!D$25,0)</f>
        <v>#VALUE!</v>
      </c>
      <c r="W148" s="13" t="e">
        <f>ROUND(_xlfn.XLOOKUP('Yearling Chinook'!$A148,HatSpCkByRW!$A$3:$A$150,HatSpCkByRW!F$3:F$150,0)/$Q148/$P148/tblCleElumTreatments!E$25,0)</f>
        <v>#VALUE!</v>
      </c>
      <c r="X148" s="13" t="e">
        <f>ROUND(_xlfn.XLOOKUP('Yearling Chinook'!$A148,HatSpCkByRW!$A$3:$A$150,HatSpCkByRW!G$3:G$150,0)/$Q148/$P148/tblCleElumTreatments!F$25,0)</f>
        <v>#VALUE!</v>
      </c>
      <c r="Y148" s="13" t="e">
        <f>ROUND(_xlfn.XLOOKUP('Yearling Chinook'!$A148,HatSpCkByRW!$A$3:$A$150,HatSpCkByRW!H$3:H$150,0)/$Q148/$P148/tblCleElumTreatments!G$25,0)</f>
        <v>#VALUE!</v>
      </c>
      <c r="Z148" s="13" t="e">
        <f>ROUND(_xlfn.XLOOKUP('Yearling Chinook'!$A148,HatSpCkByRW!$A$3:$A$150,HatSpCkByRW!I$3:I$150,0)/$Q148/$P148/tblCleElumTreatments!H$25,0)</f>
        <v>#VALUE!</v>
      </c>
      <c r="AA148" s="13" t="e">
        <f>ROUND(_xlfn.XLOOKUP('Yearling Chinook'!$A148,HatSpCkByRW!$A$3:$A$150,HatSpCkByRW!J$3:J$150,0)/$Q148/$P148/tblCleElumTreatments!I$25,0)</f>
        <v>#VALUE!</v>
      </c>
      <c r="AB148" s="13"/>
      <c r="AC148" s="13"/>
      <c r="AD148" s="13"/>
      <c r="AE148" s="13"/>
      <c r="AF148" s="13"/>
      <c r="AG148" s="13"/>
      <c r="AH148" s="13"/>
      <c r="AI148" s="13"/>
      <c r="AK148" s="2" t="str">
        <f t="shared" si="25"/>
        <v/>
      </c>
      <c r="AL148" s="2" t="str">
        <f t="shared" si="26"/>
        <v/>
      </c>
      <c r="AM148" s="13" t="str">
        <f t="shared" si="27"/>
        <v/>
      </c>
    </row>
    <row r="149" spans="1:39" x14ac:dyDescent="0.45">
      <c r="A149" s="17" t="str">
        <f>IF(tblTally!B147="","",tblTally!B147)</f>
        <v/>
      </c>
      <c r="B149" s="13" t="str">
        <f>IF(tblTally!B147="","",tblTally!C147+tblTally!D147)</f>
        <v/>
      </c>
      <c r="C149" s="13" t="str">
        <f>IF(tblTally!C147="","",tblTally!C147)</f>
        <v/>
      </c>
      <c r="D149" s="18" t="str">
        <f t="shared" si="20"/>
        <v/>
      </c>
      <c r="E149" s="13" t="str">
        <f>IF(tblTally!J147=0,"",tblTally!J147)</f>
        <v/>
      </c>
      <c r="F149" s="13" t="str">
        <f>IF(E149="","",E149+tblTally!AS147+tblTally!BB147)</f>
        <v/>
      </c>
      <c r="G149" s="13" t="str">
        <f>IF(tblTally!T147+tblTally!U147=0,"",tblTally!T147+tblTally!U147)</f>
        <v/>
      </c>
      <c r="H149" s="13" t="str">
        <f>IF(tblTally!V147+tblTally!W147=0,"",tblTally!V147+tblTally!W147)</f>
        <v/>
      </c>
      <c r="I149" s="13" t="str">
        <f>IF(tblTally!X147+tblTally!Y147=0,"",tblTally!X147+tblTally!Y147)</f>
        <v/>
      </c>
      <c r="J149" s="13" t="str">
        <f>IF(tblTally!Z147+tblTally!AA147=0,"",tblTally!Z147+tblTally!AA147)</f>
        <v/>
      </c>
      <c r="K149" s="13" t="str">
        <f>IF(tblTally!AB147+tblTally!AC147=0,"",tblTally!AB147+tblTally!AC147)</f>
        <v/>
      </c>
      <c r="L149">
        <f>tblTally!K147</f>
        <v>0</v>
      </c>
      <c r="M149" s="18" t="str">
        <f>IF(tblTally!E147="","",tblTally!E147/100)</f>
        <v/>
      </c>
      <c r="N149" s="18" t="str">
        <f t="shared" si="21"/>
        <v/>
      </c>
      <c r="O149" s="18" t="e">
        <f>ModelParameters!Intercept+ModelParameters!CH1offset+((B149-ModelParameters!MeanFlow)/ModelParameters!SDFlow)*ModelParameters!FlowSlope+((D149-ModelParameters!MeanDiversion)/ModelParameters!SDDiversion)*ModelParameters!DiversionSlope</f>
        <v>#VALUE!</v>
      </c>
      <c r="P149" s="18" t="e">
        <f t="shared" si="22"/>
        <v>#VALUE!</v>
      </c>
      <c r="Q149" s="21" t="e">
        <f t="shared" si="23"/>
        <v>#VALUE!</v>
      </c>
      <c r="R149" s="13" t="str">
        <f t="shared" si="24"/>
        <v/>
      </c>
      <c r="S149" s="13" t="e">
        <f>ROUND(_xlfn.XLOOKUP('Yearling Chinook'!$A149,HatSpCkByRW!$A$3:$A$150,HatSpCkByRW!B$3:B$150,0)/$Q149/$P149/tblCleElumTreatments!A$25,0)</f>
        <v>#VALUE!</v>
      </c>
      <c r="T149" s="13" t="e">
        <f>ROUND(_xlfn.XLOOKUP('Yearling Chinook'!$A149,HatSpCkByRW!$A$3:$A$150,HatSpCkByRW!C$3:C$150,0)/$Q149/$P149/tblCleElumTreatments!B$25,0)</f>
        <v>#VALUE!</v>
      </c>
      <c r="U149" s="13" t="e">
        <f>ROUND(_xlfn.XLOOKUP('Yearling Chinook'!$A149,HatSpCkByRW!$A$3:$A$150,HatSpCkByRW!D$3:D$150,0)/$Q149/$P149/tblCleElumTreatments!C$25,0)</f>
        <v>#VALUE!</v>
      </c>
      <c r="V149" s="13" t="e">
        <f>ROUND(_xlfn.XLOOKUP('Yearling Chinook'!$A149,HatSpCkByRW!$A$3:$A$150,HatSpCkByRW!E$3:E$150,0)/$Q149/$P149/tblCleElumTreatments!D$25,0)</f>
        <v>#VALUE!</v>
      </c>
      <c r="W149" s="13" t="e">
        <f>ROUND(_xlfn.XLOOKUP('Yearling Chinook'!$A149,HatSpCkByRW!$A$3:$A$150,HatSpCkByRW!F$3:F$150,0)/$Q149/$P149/tblCleElumTreatments!E$25,0)</f>
        <v>#VALUE!</v>
      </c>
      <c r="X149" s="13" t="e">
        <f>ROUND(_xlfn.XLOOKUP('Yearling Chinook'!$A149,HatSpCkByRW!$A$3:$A$150,HatSpCkByRW!G$3:G$150,0)/$Q149/$P149/tblCleElumTreatments!F$25,0)</f>
        <v>#VALUE!</v>
      </c>
      <c r="Y149" s="13" t="e">
        <f>ROUND(_xlfn.XLOOKUP('Yearling Chinook'!$A149,HatSpCkByRW!$A$3:$A$150,HatSpCkByRW!H$3:H$150,0)/$Q149/$P149/tblCleElumTreatments!G$25,0)</f>
        <v>#VALUE!</v>
      </c>
      <c r="Z149" s="13" t="e">
        <f>ROUND(_xlfn.XLOOKUP('Yearling Chinook'!$A149,HatSpCkByRW!$A$3:$A$150,HatSpCkByRW!I$3:I$150,0)/$Q149/$P149/tblCleElumTreatments!H$25,0)</f>
        <v>#VALUE!</v>
      </c>
      <c r="AA149" s="13" t="e">
        <f>ROUND(_xlfn.XLOOKUP('Yearling Chinook'!$A149,HatSpCkByRW!$A$3:$A$150,HatSpCkByRW!J$3:J$150,0)/$Q149/$P149/tblCleElumTreatments!I$25,0)</f>
        <v>#VALUE!</v>
      </c>
      <c r="AB149" s="13"/>
      <c r="AC149" s="13"/>
      <c r="AD149" s="13"/>
      <c r="AE149" s="13"/>
      <c r="AF149" s="13"/>
      <c r="AG149" s="13"/>
      <c r="AH149" s="13"/>
      <c r="AI149" s="13"/>
      <c r="AK149" s="2" t="str">
        <f t="shared" si="25"/>
        <v/>
      </c>
      <c r="AL149" s="2" t="str">
        <f t="shared" si="26"/>
        <v/>
      </c>
      <c r="AM149" s="13" t="str">
        <f t="shared" si="27"/>
        <v/>
      </c>
    </row>
    <row r="150" spans="1:39" x14ac:dyDescent="0.45">
      <c r="A150" s="17" t="str">
        <f>IF(tblTally!B148="","",tblTally!B148)</f>
        <v/>
      </c>
      <c r="B150" s="13" t="str">
        <f>IF(tblTally!B148="","",tblTally!C148+tblTally!D148)</f>
        <v/>
      </c>
      <c r="C150" s="13" t="str">
        <f>IF(tblTally!C148="","",tblTally!C148)</f>
        <v/>
      </c>
      <c r="D150" s="18" t="str">
        <f t="shared" si="20"/>
        <v/>
      </c>
      <c r="E150" s="13" t="str">
        <f>IF(tblTally!J148=0,"",tblTally!J148)</f>
        <v/>
      </c>
      <c r="F150" s="13" t="str">
        <f>IF(E150="","",E150+tblTally!AS148+tblTally!BB148)</f>
        <v/>
      </c>
      <c r="G150" s="13" t="str">
        <f>IF(tblTally!T148+tblTally!U148=0,"",tblTally!T148+tblTally!U148)</f>
        <v/>
      </c>
      <c r="H150" s="13" t="str">
        <f>IF(tblTally!V148+tblTally!W148=0,"",tblTally!V148+tblTally!W148)</f>
        <v/>
      </c>
      <c r="I150" s="13" t="str">
        <f>IF(tblTally!X148+tblTally!Y148=0,"",tblTally!X148+tblTally!Y148)</f>
        <v/>
      </c>
      <c r="J150" s="13" t="str">
        <f>IF(tblTally!Z148+tblTally!AA148=0,"",tblTally!Z148+tblTally!AA148)</f>
        <v/>
      </c>
      <c r="K150" s="13" t="str">
        <f>IF(tblTally!AB148+tblTally!AC148=0,"",tblTally!AB148+tblTally!AC148)</f>
        <v/>
      </c>
      <c r="L150">
        <f>tblTally!K148</f>
        <v>0</v>
      </c>
      <c r="M150" s="18" t="str">
        <f>IF(tblTally!E148="","",tblTally!E148/100)</f>
        <v/>
      </c>
      <c r="N150" s="18" t="str">
        <f t="shared" si="21"/>
        <v/>
      </c>
      <c r="O150" s="18" t="e">
        <f>ModelParameters!Intercept+ModelParameters!CH1offset+((B150-ModelParameters!MeanFlow)/ModelParameters!SDFlow)*ModelParameters!FlowSlope+((D150-ModelParameters!MeanDiversion)/ModelParameters!SDDiversion)*ModelParameters!DiversionSlope</f>
        <v>#VALUE!</v>
      </c>
      <c r="P150" s="18" t="e">
        <f t="shared" si="22"/>
        <v>#VALUE!</v>
      </c>
      <c r="Q150" s="21" t="e">
        <f t="shared" si="23"/>
        <v>#VALUE!</v>
      </c>
      <c r="R150" s="13" t="str">
        <f t="shared" si="24"/>
        <v/>
      </c>
      <c r="S150" s="13" t="e">
        <f>ROUND(_xlfn.XLOOKUP('Yearling Chinook'!$A150,HatSpCkByRW!$A$3:$A$150,HatSpCkByRW!B$3:B$150,0)/$Q150/$P150/tblCleElumTreatments!A$25,0)</f>
        <v>#VALUE!</v>
      </c>
      <c r="T150" s="13" t="e">
        <f>ROUND(_xlfn.XLOOKUP('Yearling Chinook'!$A150,HatSpCkByRW!$A$3:$A$150,HatSpCkByRW!C$3:C$150,0)/$Q150/$P150/tblCleElumTreatments!B$25,0)</f>
        <v>#VALUE!</v>
      </c>
      <c r="U150" s="13" t="e">
        <f>ROUND(_xlfn.XLOOKUP('Yearling Chinook'!$A150,HatSpCkByRW!$A$3:$A$150,HatSpCkByRW!D$3:D$150,0)/$Q150/$P150/tblCleElumTreatments!C$25,0)</f>
        <v>#VALUE!</v>
      </c>
      <c r="V150" s="13" t="e">
        <f>ROUND(_xlfn.XLOOKUP('Yearling Chinook'!$A150,HatSpCkByRW!$A$3:$A$150,HatSpCkByRW!E$3:E$150,0)/$Q150/$P150/tblCleElumTreatments!D$25,0)</f>
        <v>#VALUE!</v>
      </c>
      <c r="W150" s="13" t="e">
        <f>ROUND(_xlfn.XLOOKUP('Yearling Chinook'!$A150,HatSpCkByRW!$A$3:$A$150,HatSpCkByRW!F$3:F$150,0)/$Q150/$P150/tblCleElumTreatments!E$25,0)</f>
        <v>#VALUE!</v>
      </c>
      <c r="X150" s="13" t="e">
        <f>ROUND(_xlfn.XLOOKUP('Yearling Chinook'!$A150,HatSpCkByRW!$A$3:$A$150,HatSpCkByRW!G$3:G$150,0)/$Q150/$P150/tblCleElumTreatments!F$25,0)</f>
        <v>#VALUE!</v>
      </c>
      <c r="Y150" s="13" t="e">
        <f>ROUND(_xlfn.XLOOKUP('Yearling Chinook'!$A150,HatSpCkByRW!$A$3:$A$150,HatSpCkByRW!H$3:H$150,0)/$Q150/$P150/tblCleElumTreatments!G$25,0)</f>
        <v>#VALUE!</v>
      </c>
      <c r="Z150" s="13" t="e">
        <f>ROUND(_xlfn.XLOOKUP('Yearling Chinook'!$A150,HatSpCkByRW!$A$3:$A$150,HatSpCkByRW!I$3:I$150,0)/$Q150/$P150/tblCleElumTreatments!H$25,0)</f>
        <v>#VALUE!</v>
      </c>
      <c r="AA150" s="13" t="e">
        <f>ROUND(_xlfn.XLOOKUP('Yearling Chinook'!$A150,HatSpCkByRW!$A$3:$A$150,HatSpCkByRW!J$3:J$150,0)/$Q150/$P150/tblCleElumTreatments!I$25,0)</f>
        <v>#VALUE!</v>
      </c>
      <c r="AB150" s="13"/>
      <c r="AC150" s="13"/>
      <c r="AD150" s="13"/>
      <c r="AE150" s="13"/>
      <c r="AF150" s="13"/>
      <c r="AG150" s="13"/>
      <c r="AH150" s="13"/>
      <c r="AI150" s="13"/>
      <c r="AK150" s="2" t="str">
        <f t="shared" si="25"/>
        <v/>
      </c>
      <c r="AL150" s="2" t="str">
        <f t="shared" si="26"/>
        <v/>
      </c>
      <c r="AM150" s="13" t="str">
        <f t="shared" si="27"/>
        <v/>
      </c>
    </row>
    <row r="151" spans="1:39" x14ac:dyDescent="0.45">
      <c r="A151" s="17" t="str">
        <f>IF(tblTally!B149="","",tblTally!B149)</f>
        <v/>
      </c>
      <c r="B151" s="13" t="str">
        <f>IF(tblTally!B149="","",tblTally!C149+tblTally!D149)</f>
        <v/>
      </c>
      <c r="C151" s="13" t="str">
        <f>IF(tblTally!C149="","",tblTally!C149)</f>
        <v/>
      </c>
      <c r="D151" s="18" t="str">
        <f t="shared" si="20"/>
        <v/>
      </c>
      <c r="E151" s="13" t="str">
        <f>IF(tblTally!J149=0,"",tblTally!J149)</f>
        <v/>
      </c>
      <c r="F151" s="13" t="str">
        <f>IF(E151="","",E151+tblTally!AS149+tblTally!BB149)</f>
        <v/>
      </c>
      <c r="G151" s="13" t="str">
        <f>IF(tblTally!T149+tblTally!U149=0,"",tblTally!T149+tblTally!U149)</f>
        <v/>
      </c>
      <c r="H151" s="13" t="str">
        <f>IF(tblTally!V149+tblTally!W149=0,"",tblTally!V149+tblTally!W149)</f>
        <v/>
      </c>
      <c r="I151" s="13" t="str">
        <f>IF(tblTally!X149+tblTally!Y149=0,"",tblTally!X149+tblTally!Y149)</f>
        <v/>
      </c>
      <c r="J151" s="13" t="str">
        <f>IF(tblTally!Z149+tblTally!AA149=0,"",tblTally!Z149+tblTally!AA149)</f>
        <v/>
      </c>
      <c r="K151" s="13" t="str">
        <f>IF(tblTally!AB149+tblTally!AC149=0,"",tblTally!AB149+tblTally!AC149)</f>
        <v/>
      </c>
      <c r="L151">
        <f>tblTally!K149</f>
        <v>0</v>
      </c>
      <c r="M151" s="18" t="str">
        <f>IF(tblTally!E149="","",tblTally!E149/100)</f>
        <v/>
      </c>
      <c r="N151" s="18" t="str">
        <f t="shared" si="21"/>
        <v/>
      </c>
      <c r="O151" s="18" t="e">
        <f>ModelParameters!Intercept+ModelParameters!CH1offset+((B151-ModelParameters!MeanFlow)/ModelParameters!SDFlow)*ModelParameters!FlowSlope+((D151-ModelParameters!MeanDiversion)/ModelParameters!SDDiversion)*ModelParameters!DiversionSlope</f>
        <v>#VALUE!</v>
      </c>
      <c r="P151" s="18" t="e">
        <f t="shared" si="22"/>
        <v>#VALUE!</v>
      </c>
      <c r="Q151" s="21" t="e">
        <f t="shared" si="23"/>
        <v>#VALUE!</v>
      </c>
      <c r="R151" s="13" t="str">
        <f t="shared" si="24"/>
        <v/>
      </c>
      <c r="S151" s="13" t="e">
        <f>ROUND(_xlfn.XLOOKUP('Yearling Chinook'!$A151,HatSpCkByRW!$A$3:$A$150,HatSpCkByRW!B$3:B$150,0)/$Q151/$P151/tblCleElumTreatments!A$25,0)</f>
        <v>#VALUE!</v>
      </c>
      <c r="T151" s="13" t="e">
        <f>ROUND(_xlfn.XLOOKUP('Yearling Chinook'!$A151,HatSpCkByRW!$A$3:$A$150,HatSpCkByRW!C$3:C$150,0)/$Q151/$P151/tblCleElumTreatments!B$25,0)</f>
        <v>#VALUE!</v>
      </c>
      <c r="U151" s="13" t="e">
        <f>ROUND(_xlfn.XLOOKUP('Yearling Chinook'!$A151,HatSpCkByRW!$A$3:$A$150,HatSpCkByRW!D$3:D$150,0)/$Q151/$P151/tblCleElumTreatments!C$25,0)</f>
        <v>#VALUE!</v>
      </c>
      <c r="V151" s="13" t="e">
        <f>ROUND(_xlfn.XLOOKUP('Yearling Chinook'!$A151,HatSpCkByRW!$A$3:$A$150,HatSpCkByRW!E$3:E$150,0)/$Q151/$P151/tblCleElumTreatments!D$25,0)</f>
        <v>#VALUE!</v>
      </c>
      <c r="W151" s="13" t="e">
        <f>ROUND(_xlfn.XLOOKUP('Yearling Chinook'!$A151,HatSpCkByRW!$A$3:$A$150,HatSpCkByRW!F$3:F$150,0)/$Q151/$P151/tblCleElumTreatments!E$25,0)</f>
        <v>#VALUE!</v>
      </c>
      <c r="X151" s="13" t="e">
        <f>ROUND(_xlfn.XLOOKUP('Yearling Chinook'!$A151,HatSpCkByRW!$A$3:$A$150,HatSpCkByRW!G$3:G$150,0)/$Q151/$P151/tblCleElumTreatments!F$25,0)</f>
        <v>#VALUE!</v>
      </c>
      <c r="Y151" s="13" t="e">
        <f>ROUND(_xlfn.XLOOKUP('Yearling Chinook'!$A151,HatSpCkByRW!$A$3:$A$150,HatSpCkByRW!H$3:H$150,0)/$Q151/$P151/tblCleElumTreatments!G$25,0)</f>
        <v>#VALUE!</v>
      </c>
      <c r="Z151" s="13" t="e">
        <f>ROUND(_xlfn.XLOOKUP('Yearling Chinook'!$A151,HatSpCkByRW!$A$3:$A$150,HatSpCkByRW!I$3:I$150,0)/$Q151/$P151/tblCleElumTreatments!H$25,0)</f>
        <v>#VALUE!</v>
      </c>
      <c r="AA151" s="13" t="e">
        <f>ROUND(_xlfn.XLOOKUP('Yearling Chinook'!$A151,HatSpCkByRW!$A$3:$A$150,HatSpCkByRW!J$3:J$150,0)/$Q151/$P151/tblCleElumTreatments!I$25,0)</f>
        <v>#VALUE!</v>
      </c>
      <c r="AB151" s="13"/>
      <c r="AC151" s="13"/>
      <c r="AD151" s="13"/>
      <c r="AE151" s="13"/>
      <c r="AF151" s="13"/>
      <c r="AG151" s="13"/>
      <c r="AH151" s="13"/>
      <c r="AI151" s="13"/>
      <c r="AK151" s="2" t="str">
        <f t="shared" si="25"/>
        <v/>
      </c>
      <c r="AL151" s="2" t="str">
        <f t="shared" si="26"/>
        <v/>
      </c>
      <c r="AM151" s="13" t="str">
        <f t="shared" si="27"/>
        <v/>
      </c>
    </row>
    <row r="152" spans="1:39" x14ac:dyDescent="0.45">
      <c r="A152" s="17" t="str">
        <f>IF(tblTally!B150="","",tblTally!B150)</f>
        <v/>
      </c>
      <c r="B152" s="13" t="str">
        <f>IF(tblTally!B150="","",tblTally!C150+tblTally!D150)</f>
        <v/>
      </c>
      <c r="C152" s="13" t="str">
        <f>IF(tblTally!C150="","",tblTally!C150)</f>
        <v/>
      </c>
      <c r="D152" s="18" t="str">
        <f t="shared" si="20"/>
        <v/>
      </c>
      <c r="E152" s="13" t="str">
        <f>IF(tblTally!J150=0,"",tblTally!J150)</f>
        <v/>
      </c>
      <c r="F152" s="13" t="str">
        <f>IF(E152="","",E152+tblTally!AS150+tblTally!BB150)</f>
        <v/>
      </c>
      <c r="G152" s="13" t="str">
        <f>IF(tblTally!T150+tblTally!U150=0,"",tblTally!T150+tblTally!U150)</f>
        <v/>
      </c>
      <c r="H152" s="13" t="str">
        <f>IF(tblTally!V150+tblTally!W150=0,"",tblTally!V150+tblTally!W150)</f>
        <v/>
      </c>
      <c r="I152" s="13" t="str">
        <f>IF(tblTally!X150+tblTally!Y150=0,"",tblTally!X150+tblTally!Y150)</f>
        <v/>
      </c>
      <c r="J152" s="13" t="str">
        <f>IF(tblTally!Z150+tblTally!AA150=0,"",tblTally!Z150+tblTally!AA150)</f>
        <v/>
      </c>
      <c r="K152" s="13" t="str">
        <f>IF(tblTally!AB150+tblTally!AC150=0,"",tblTally!AB150+tblTally!AC150)</f>
        <v/>
      </c>
      <c r="L152">
        <f>tblTally!K150</f>
        <v>0</v>
      </c>
      <c r="M152" s="18" t="str">
        <f>IF(tblTally!E150="","",tblTally!E150/100)</f>
        <v/>
      </c>
      <c r="N152" s="18" t="str">
        <f t="shared" si="21"/>
        <v/>
      </c>
      <c r="O152" s="18" t="e">
        <f>ModelParameters!Intercept+ModelParameters!CH1offset+((B152-ModelParameters!MeanFlow)/ModelParameters!SDFlow)*ModelParameters!FlowSlope+((D152-ModelParameters!MeanDiversion)/ModelParameters!SDDiversion)*ModelParameters!DiversionSlope</f>
        <v>#VALUE!</v>
      </c>
      <c r="P152" s="18" t="e">
        <f t="shared" si="22"/>
        <v>#VALUE!</v>
      </c>
      <c r="Q152" s="21" t="e">
        <f t="shared" si="23"/>
        <v>#VALUE!</v>
      </c>
      <c r="R152" s="13" t="str">
        <f t="shared" si="24"/>
        <v/>
      </c>
      <c r="S152" s="13" t="e">
        <f>ROUND(_xlfn.XLOOKUP('Yearling Chinook'!$A152,HatSpCkByRW!$A$3:$A$150,HatSpCkByRW!B$3:B$150,0)/$Q152/$P152/tblCleElumTreatments!A$25,0)</f>
        <v>#VALUE!</v>
      </c>
      <c r="T152" s="13" t="e">
        <f>ROUND(_xlfn.XLOOKUP('Yearling Chinook'!$A152,HatSpCkByRW!$A$3:$A$150,HatSpCkByRW!C$3:C$150,0)/$Q152/$P152/tblCleElumTreatments!B$25,0)</f>
        <v>#VALUE!</v>
      </c>
      <c r="U152" s="13" t="e">
        <f>ROUND(_xlfn.XLOOKUP('Yearling Chinook'!$A152,HatSpCkByRW!$A$3:$A$150,HatSpCkByRW!D$3:D$150,0)/$Q152/$P152/tblCleElumTreatments!C$25,0)</f>
        <v>#VALUE!</v>
      </c>
      <c r="V152" s="13" t="e">
        <f>ROUND(_xlfn.XLOOKUP('Yearling Chinook'!$A152,HatSpCkByRW!$A$3:$A$150,HatSpCkByRW!E$3:E$150,0)/$Q152/$P152/tblCleElumTreatments!D$25,0)</f>
        <v>#VALUE!</v>
      </c>
      <c r="W152" s="13" t="e">
        <f>ROUND(_xlfn.XLOOKUP('Yearling Chinook'!$A152,HatSpCkByRW!$A$3:$A$150,HatSpCkByRW!F$3:F$150,0)/$Q152/$P152/tblCleElumTreatments!E$25,0)</f>
        <v>#VALUE!</v>
      </c>
      <c r="X152" s="13" t="e">
        <f>ROUND(_xlfn.XLOOKUP('Yearling Chinook'!$A152,HatSpCkByRW!$A$3:$A$150,HatSpCkByRW!G$3:G$150,0)/$Q152/$P152/tblCleElumTreatments!F$25,0)</f>
        <v>#VALUE!</v>
      </c>
      <c r="Y152" s="13" t="e">
        <f>ROUND(_xlfn.XLOOKUP('Yearling Chinook'!$A152,HatSpCkByRW!$A$3:$A$150,HatSpCkByRW!H$3:H$150,0)/$Q152/$P152/tblCleElumTreatments!G$25,0)</f>
        <v>#VALUE!</v>
      </c>
      <c r="Z152" s="13" t="e">
        <f>ROUND(_xlfn.XLOOKUP('Yearling Chinook'!$A152,HatSpCkByRW!$A$3:$A$150,HatSpCkByRW!I$3:I$150,0)/$Q152/$P152/tblCleElumTreatments!H$25,0)</f>
        <v>#VALUE!</v>
      </c>
      <c r="AA152" s="13" t="e">
        <f>ROUND(_xlfn.XLOOKUP('Yearling Chinook'!$A152,HatSpCkByRW!$A$3:$A$150,HatSpCkByRW!J$3:J$150,0)/$Q152/$P152/tblCleElumTreatments!I$25,0)</f>
        <v>#VALUE!</v>
      </c>
      <c r="AB152" s="13"/>
      <c r="AC152" s="13"/>
      <c r="AD152" s="13"/>
      <c r="AE152" s="13"/>
      <c r="AF152" s="13"/>
      <c r="AG152" s="13"/>
      <c r="AH152" s="13"/>
      <c r="AI152" s="13"/>
      <c r="AK152" s="2" t="str">
        <f t="shared" si="25"/>
        <v/>
      </c>
      <c r="AL152" s="2" t="str">
        <f t="shared" si="26"/>
        <v/>
      </c>
      <c r="AM152" s="13" t="str">
        <f t="shared" si="27"/>
        <v/>
      </c>
    </row>
    <row r="153" spans="1:39" x14ac:dyDescent="0.45">
      <c r="A153" s="17" t="str">
        <f>IF(tblTally!B151="","",tblTally!B151)</f>
        <v/>
      </c>
      <c r="B153" s="13" t="str">
        <f>IF(tblTally!B151="","",tblTally!C151+tblTally!D151)</f>
        <v/>
      </c>
      <c r="C153" s="13" t="str">
        <f>IF(tblTally!C151="","",tblTally!C151)</f>
        <v/>
      </c>
      <c r="D153" s="18" t="str">
        <f t="shared" si="20"/>
        <v/>
      </c>
      <c r="E153" s="13" t="str">
        <f>IF(tblTally!J151=0,"",tblTally!J151)</f>
        <v/>
      </c>
      <c r="F153" s="13" t="str">
        <f>IF(E153="","",E153+tblTally!AS151+tblTally!BB151)</f>
        <v/>
      </c>
      <c r="G153" s="13" t="str">
        <f>IF(tblTally!T151+tblTally!U151=0,"",tblTally!T151+tblTally!U151)</f>
        <v/>
      </c>
      <c r="H153" s="13" t="str">
        <f>IF(tblTally!V151+tblTally!W151=0,"",tblTally!V151+tblTally!W151)</f>
        <v/>
      </c>
      <c r="I153" s="13" t="str">
        <f>IF(tblTally!X151+tblTally!Y151=0,"",tblTally!X151+tblTally!Y151)</f>
        <v/>
      </c>
      <c r="J153" s="13" t="str">
        <f>IF(tblTally!Z151+tblTally!AA151=0,"",tblTally!Z151+tblTally!AA151)</f>
        <v/>
      </c>
      <c r="K153" s="13" t="str">
        <f>IF(tblTally!AB151+tblTally!AC151=0,"",tblTally!AB151+tblTally!AC151)</f>
        <v/>
      </c>
      <c r="L153">
        <f>tblTally!K151</f>
        <v>0</v>
      </c>
      <c r="M153" s="18" t="str">
        <f>IF(tblTally!E151="","",tblTally!E151/100)</f>
        <v/>
      </c>
      <c r="N153" s="18" t="str">
        <f t="shared" si="21"/>
        <v/>
      </c>
      <c r="O153" s="18" t="e">
        <f>ModelParameters!Intercept+ModelParameters!CH1offset+((B153-ModelParameters!MeanFlow)/ModelParameters!SDFlow)*ModelParameters!FlowSlope+((D153-ModelParameters!MeanDiversion)/ModelParameters!SDDiversion)*ModelParameters!DiversionSlope</f>
        <v>#VALUE!</v>
      </c>
      <c r="P153" s="18" t="e">
        <f t="shared" si="22"/>
        <v>#VALUE!</v>
      </c>
      <c r="Q153" s="21" t="e">
        <f t="shared" si="23"/>
        <v>#VALUE!</v>
      </c>
      <c r="R153" s="13" t="str">
        <f t="shared" si="24"/>
        <v/>
      </c>
      <c r="S153" s="13" t="e">
        <f>ROUND(_xlfn.XLOOKUP('Yearling Chinook'!$A153,HatSpCkByRW!$A$3:$A$150,HatSpCkByRW!B$3:B$150,0)/$Q153/$P153/tblCleElumTreatments!A$25,0)</f>
        <v>#VALUE!</v>
      </c>
      <c r="T153" s="13" t="e">
        <f>ROUND(_xlfn.XLOOKUP('Yearling Chinook'!$A153,HatSpCkByRW!$A$3:$A$150,HatSpCkByRW!C$3:C$150,0)/$Q153/$P153/tblCleElumTreatments!B$25,0)</f>
        <v>#VALUE!</v>
      </c>
      <c r="U153" s="13" t="e">
        <f>ROUND(_xlfn.XLOOKUP('Yearling Chinook'!$A153,HatSpCkByRW!$A$3:$A$150,HatSpCkByRW!D$3:D$150,0)/$Q153/$P153/tblCleElumTreatments!C$25,0)</f>
        <v>#VALUE!</v>
      </c>
      <c r="V153" s="13" t="e">
        <f>ROUND(_xlfn.XLOOKUP('Yearling Chinook'!$A153,HatSpCkByRW!$A$3:$A$150,HatSpCkByRW!E$3:E$150,0)/$Q153/$P153/tblCleElumTreatments!D$25,0)</f>
        <v>#VALUE!</v>
      </c>
      <c r="W153" s="13" t="e">
        <f>ROUND(_xlfn.XLOOKUP('Yearling Chinook'!$A153,HatSpCkByRW!$A$3:$A$150,HatSpCkByRW!F$3:F$150,0)/$Q153/$P153/tblCleElumTreatments!E$25,0)</f>
        <v>#VALUE!</v>
      </c>
      <c r="X153" s="13" t="e">
        <f>ROUND(_xlfn.XLOOKUP('Yearling Chinook'!$A153,HatSpCkByRW!$A$3:$A$150,HatSpCkByRW!G$3:G$150,0)/$Q153/$P153/tblCleElumTreatments!F$25,0)</f>
        <v>#VALUE!</v>
      </c>
      <c r="Y153" s="13" t="e">
        <f>ROUND(_xlfn.XLOOKUP('Yearling Chinook'!$A153,HatSpCkByRW!$A$3:$A$150,HatSpCkByRW!H$3:H$150,0)/$Q153/$P153/tblCleElumTreatments!G$25,0)</f>
        <v>#VALUE!</v>
      </c>
      <c r="Z153" s="13" t="e">
        <f>ROUND(_xlfn.XLOOKUP('Yearling Chinook'!$A153,HatSpCkByRW!$A$3:$A$150,HatSpCkByRW!I$3:I$150,0)/$Q153/$P153/tblCleElumTreatments!H$25,0)</f>
        <v>#VALUE!</v>
      </c>
      <c r="AA153" s="13" t="e">
        <f>ROUND(_xlfn.XLOOKUP('Yearling Chinook'!$A153,HatSpCkByRW!$A$3:$A$150,HatSpCkByRW!J$3:J$150,0)/$Q153/$P153/tblCleElumTreatments!I$25,0)</f>
        <v>#VALUE!</v>
      </c>
      <c r="AB153" s="13"/>
      <c r="AC153" s="13"/>
      <c r="AD153" s="13"/>
      <c r="AE153" s="13"/>
      <c r="AF153" s="13"/>
      <c r="AG153" s="13"/>
      <c r="AH153" s="13"/>
      <c r="AI153" s="13"/>
      <c r="AK153" s="2" t="str">
        <f t="shared" si="25"/>
        <v/>
      </c>
      <c r="AL153" s="2" t="str">
        <f t="shared" si="26"/>
        <v/>
      </c>
      <c r="AM153" s="13" t="str">
        <f t="shared" si="27"/>
        <v/>
      </c>
    </row>
    <row r="154" spans="1:39" x14ac:dyDescent="0.45">
      <c r="A154" s="17" t="str">
        <f>IF(tblTally!B152="","",tblTally!B152)</f>
        <v/>
      </c>
      <c r="B154" s="13" t="str">
        <f>IF(tblTally!B152="","",tblTally!C152+tblTally!D152)</f>
        <v/>
      </c>
      <c r="C154" s="13" t="str">
        <f>IF(tblTally!C152="","",tblTally!C152)</f>
        <v/>
      </c>
      <c r="D154" s="18" t="str">
        <f t="shared" si="20"/>
        <v/>
      </c>
      <c r="E154" s="13" t="str">
        <f>IF(tblTally!J152=0,"",tblTally!J152)</f>
        <v/>
      </c>
      <c r="F154" s="13" t="str">
        <f>IF(E154="","",E154+tblTally!AS152+tblTally!BB152)</f>
        <v/>
      </c>
      <c r="G154" s="13" t="str">
        <f>IF(tblTally!T152+tblTally!U152=0,"",tblTally!T152+tblTally!U152)</f>
        <v/>
      </c>
      <c r="H154" s="13" t="str">
        <f>IF(tblTally!V152+tblTally!W152=0,"",tblTally!V152+tblTally!W152)</f>
        <v/>
      </c>
      <c r="I154" s="13" t="str">
        <f>IF(tblTally!X152+tblTally!Y152=0,"",tblTally!X152+tblTally!Y152)</f>
        <v/>
      </c>
      <c r="J154" s="13" t="str">
        <f>IF(tblTally!Z152+tblTally!AA152=0,"",tblTally!Z152+tblTally!AA152)</f>
        <v/>
      </c>
      <c r="K154" s="13" t="str">
        <f>IF(tblTally!AB152+tblTally!AC152=0,"",tblTally!AB152+tblTally!AC152)</f>
        <v/>
      </c>
      <c r="L154">
        <f>tblTally!K152</f>
        <v>0</v>
      </c>
      <c r="M154" s="18" t="str">
        <f>IF(tblTally!E152="","",tblTally!E152/100)</f>
        <v/>
      </c>
      <c r="N154" s="18" t="str">
        <f t="shared" si="21"/>
        <v/>
      </c>
      <c r="O154" s="18" t="e">
        <f>ModelParameters!Intercept+ModelParameters!CH1offset+((B154-ModelParameters!MeanFlow)/ModelParameters!SDFlow)*ModelParameters!FlowSlope+((D154-ModelParameters!MeanDiversion)/ModelParameters!SDDiversion)*ModelParameters!DiversionSlope</f>
        <v>#VALUE!</v>
      </c>
      <c r="P154" s="18" t="e">
        <f t="shared" si="22"/>
        <v>#VALUE!</v>
      </c>
      <c r="Q154" s="21" t="e">
        <f t="shared" si="23"/>
        <v>#VALUE!</v>
      </c>
      <c r="R154" s="13" t="str">
        <f t="shared" si="24"/>
        <v/>
      </c>
      <c r="S154" s="13" t="e">
        <f>ROUND(_xlfn.XLOOKUP('Yearling Chinook'!$A154,HatSpCkByRW!$A$3:$A$150,HatSpCkByRW!B$3:B$150,0)/$Q154/$P154/tblCleElumTreatments!A$25,0)</f>
        <v>#VALUE!</v>
      </c>
      <c r="T154" s="13" t="e">
        <f>ROUND(_xlfn.XLOOKUP('Yearling Chinook'!$A154,HatSpCkByRW!$A$3:$A$150,HatSpCkByRW!C$3:C$150,0)/$Q154/$P154/tblCleElumTreatments!B$25,0)</f>
        <v>#VALUE!</v>
      </c>
      <c r="U154" s="13" t="e">
        <f>ROUND(_xlfn.XLOOKUP('Yearling Chinook'!$A154,HatSpCkByRW!$A$3:$A$150,HatSpCkByRW!D$3:D$150,0)/$Q154/$P154/tblCleElumTreatments!C$25,0)</f>
        <v>#VALUE!</v>
      </c>
      <c r="V154" s="13" t="e">
        <f>ROUND(_xlfn.XLOOKUP('Yearling Chinook'!$A154,HatSpCkByRW!$A$3:$A$150,HatSpCkByRW!E$3:E$150,0)/$Q154/$P154/tblCleElumTreatments!D$25,0)</f>
        <v>#VALUE!</v>
      </c>
      <c r="W154" s="13" t="e">
        <f>ROUND(_xlfn.XLOOKUP('Yearling Chinook'!$A154,HatSpCkByRW!$A$3:$A$150,HatSpCkByRW!F$3:F$150,0)/$Q154/$P154/tblCleElumTreatments!E$25,0)</f>
        <v>#VALUE!</v>
      </c>
      <c r="X154" s="13" t="e">
        <f>ROUND(_xlfn.XLOOKUP('Yearling Chinook'!$A154,HatSpCkByRW!$A$3:$A$150,HatSpCkByRW!G$3:G$150,0)/$Q154/$P154/tblCleElumTreatments!F$25,0)</f>
        <v>#VALUE!</v>
      </c>
      <c r="Y154" s="13" t="e">
        <f>ROUND(_xlfn.XLOOKUP('Yearling Chinook'!$A154,HatSpCkByRW!$A$3:$A$150,HatSpCkByRW!H$3:H$150,0)/$Q154/$P154/tblCleElumTreatments!G$25,0)</f>
        <v>#VALUE!</v>
      </c>
      <c r="Z154" s="13" t="e">
        <f>ROUND(_xlfn.XLOOKUP('Yearling Chinook'!$A154,HatSpCkByRW!$A$3:$A$150,HatSpCkByRW!I$3:I$150,0)/$Q154/$P154/tblCleElumTreatments!H$25,0)</f>
        <v>#VALUE!</v>
      </c>
      <c r="AA154" s="13" t="e">
        <f>ROUND(_xlfn.XLOOKUP('Yearling Chinook'!$A154,HatSpCkByRW!$A$3:$A$150,HatSpCkByRW!J$3:J$150,0)/$Q154/$P154/tblCleElumTreatments!I$25,0)</f>
        <v>#VALUE!</v>
      </c>
      <c r="AB154" s="13"/>
      <c r="AC154" s="13"/>
      <c r="AD154" s="13"/>
      <c r="AE154" s="13"/>
      <c r="AF154" s="13"/>
      <c r="AG154" s="13"/>
      <c r="AH154" s="13"/>
      <c r="AI154" s="13"/>
      <c r="AK154" s="2" t="str">
        <f t="shared" si="25"/>
        <v/>
      </c>
      <c r="AL154" s="2" t="str">
        <f t="shared" si="26"/>
        <v/>
      </c>
      <c r="AM154" s="13" t="str">
        <f t="shared" si="27"/>
        <v/>
      </c>
    </row>
    <row r="155" spans="1:39" x14ac:dyDescent="0.45">
      <c r="A155" s="17" t="str">
        <f>IF(tblTally!B153="","",tblTally!B153)</f>
        <v/>
      </c>
      <c r="B155" s="13" t="str">
        <f>IF(tblTally!B153="","",tblTally!C153+tblTally!D153)</f>
        <v/>
      </c>
      <c r="C155" s="13" t="str">
        <f>IF(tblTally!C153="","",tblTally!C153)</f>
        <v/>
      </c>
      <c r="D155" s="18" t="str">
        <f t="shared" si="20"/>
        <v/>
      </c>
      <c r="E155" s="13" t="str">
        <f>IF(tblTally!J153=0,"",tblTally!J153)</f>
        <v/>
      </c>
      <c r="F155" s="13" t="str">
        <f>IF(E155="","",E155+tblTally!AS153+tblTally!BB153)</f>
        <v/>
      </c>
      <c r="G155" s="13" t="str">
        <f>IF(tblTally!T153+tblTally!U153=0,"",tblTally!T153+tblTally!U153)</f>
        <v/>
      </c>
      <c r="H155" s="13" t="str">
        <f>IF(tblTally!V153+tblTally!W153=0,"",tblTally!V153+tblTally!W153)</f>
        <v/>
      </c>
      <c r="I155" s="13" t="str">
        <f>IF(tblTally!X153+tblTally!Y153=0,"",tblTally!X153+tblTally!Y153)</f>
        <v/>
      </c>
      <c r="J155" s="13" t="str">
        <f>IF(tblTally!Z153+tblTally!AA153=0,"",tblTally!Z153+tblTally!AA153)</f>
        <v/>
      </c>
      <c r="K155" s="13" t="str">
        <f>IF(tblTally!AB153+tblTally!AC153=0,"",tblTally!AB153+tblTally!AC153)</f>
        <v/>
      </c>
      <c r="L155">
        <f>tblTally!K153</f>
        <v>0</v>
      </c>
      <c r="M155" s="18" t="str">
        <f>IF(tblTally!E153="","",tblTally!E153/100)</f>
        <v/>
      </c>
      <c r="N155" s="18" t="str">
        <f t="shared" si="21"/>
        <v/>
      </c>
      <c r="O155" s="18" t="e">
        <f>ModelParameters!Intercept+ModelParameters!CH1offset+((B155-ModelParameters!MeanFlow)/ModelParameters!SDFlow)*ModelParameters!FlowSlope+((D155-ModelParameters!MeanDiversion)/ModelParameters!SDDiversion)*ModelParameters!DiversionSlope</f>
        <v>#VALUE!</v>
      </c>
      <c r="P155" s="18" t="e">
        <f t="shared" si="22"/>
        <v>#VALUE!</v>
      </c>
      <c r="Q155" s="21" t="e">
        <f t="shared" si="23"/>
        <v>#VALUE!</v>
      </c>
      <c r="R155" s="13" t="str">
        <f t="shared" si="24"/>
        <v/>
      </c>
      <c r="S155" s="13" t="e">
        <f>ROUND(_xlfn.XLOOKUP('Yearling Chinook'!$A155,HatSpCkByRW!$A$3:$A$150,HatSpCkByRW!B$3:B$150,0)/$Q155/$P155/tblCleElumTreatments!A$25,0)</f>
        <v>#VALUE!</v>
      </c>
      <c r="T155" s="13" t="e">
        <f>ROUND(_xlfn.XLOOKUP('Yearling Chinook'!$A155,HatSpCkByRW!$A$3:$A$150,HatSpCkByRW!C$3:C$150,0)/$Q155/$P155/tblCleElumTreatments!B$25,0)</f>
        <v>#VALUE!</v>
      </c>
      <c r="U155" s="13" t="e">
        <f>ROUND(_xlfn.XLOOKUP('Yearling Chinook'!$A155,HatSpCkByRW!$A$3:$A$150,HatSpCkByRW!D$3:D$150,0)/$Q155/$P155/tblCleElumTreatments!C$25,0)</f>
        <v>#VALUE!</v>
      </c>
      <c r="V155" s="13" t="e">
        <f>ROUND(_xlfn.XLOOKUP('Yearling Chinook'!$A155,HatSpCkByRW!$A$3:$A$150,HatSpCkByRW!E$3:E$150,0)/$Q155/$P155/tblCleElumTreatments!D$25,0)</f>
        <v>#VALUE!</v>
      </c>
      <c r="W155" s="13" t="e">
        <f>ROUND(_xlfn.XLOOKUP('Yearling Chinook'!$A155,HatSpCkByRW!$A$3:$A$150,HatSpCkByRW!F$3:F$150,0)/$Q155/$P155/tblCleElumTreatments!E$25,0)</f>
        <v>#VALUE!</v>
      </c>
      <c r="X155" s="13" t="e">
        <f>ROUND(_xlfn.XLOOKUP('Yearling Chinook'!$A155,HatSpCkByRW!$A$3:$A$150,HatSpCkByRW!G$3:G$150,0)/$Q155/$P155/tblCleElumTreatments!F$25,0)</f>
        <v>#VALUE!</v>
      </c>
      <c r="Y155" s="13" t="e">
        <f>ROUND(_xlfn.XLOOKUP('Yearling Chinook'!$A155,HatSpCkByRW!$A$3:$A$150,HatSpCkByRW!H$3:H$150,0)/$Q155/$P155/tblCleElumTreatments!G$25,0)</f>
        <v>#VALUE!</v>
      </c>
      <c r="Z155" s="13" t="e">
        <f>ROUND(_xlfn.XLOOKUP('Yearling Chinook'!$A155,HatSpCkByRW!$A$3:$A$150,HatSpCkByRW!I$3:I$150,0)/$Q155/$P155/tblCleElumTreatments!H$25,0)</f>
        <v>#VALUE!</v>
      </c>
      <c r="AA155" s="13" t="e">
        <f>ROUND(_xlfn.XLOOKUP('Yearling Chinook'!$A155,HatSpCkByRW!$A$3:$A$150,HatSpCkByRW!J$3:J$150,0)/$Q155/$P155/tblCleElumTreatments!I$25,0)</f>
        <v>#VALUE!</v>
      </c>
      <c r="AB155" s="13"/>
      <c r="AC155" s="13"/>
      <c r="AD155" s="13"/>
      <c r="AE155" s="13"/>
      <c r="AF155" s="13"/>
      <c r="AG155" s="13"/>
      <c r="AH155" s="13"/>
      <c r="AI155" s="13"/>
      <c r="AK155" s="2" t="str">
        <f t="shared" si="25"/>
        <v/>
      </c>
      <c r="AL155" s="2" t="str">
        <f t="shared" si="26"/>
        <v/>
      </c>
      <c r="AM155" s="13" t="str">
        <f t="shared" si="27"/>
        <v/>
      </c>
    </row>
    <row r="156" spans="1:39" x14ac:dyDescent="0.45">
      <c r="A156" s="17" t="str">
        <f>IF(tblTally!B154="","",tblTally!B154)</f>
        <v/>
      </c>
      <c r="B156" s="13" t="str">
        <f>IF(tblTally!B154="","",tblTally!C154+tblTally!D154)</f>
        <v/>
      </c>
      <c r="C156" s="13" t="str">
        <f>IF(tblTally!C154="","",tblTally!C154)</f>
        <v/>
      </c>
      <c r="D156" s="18" t="str">
        <f t="shared" si="20"/>
        <v/>
      </c>
      <c r="E156" s="13" t="str">
        <f>IF(tblTally!J154=0,"",tblTally!J154)</f>
        <v/>
      </c>
      <c r="F156" s="13" t="str">
        <f>IF(E156="","",E156+tblTally!AS154+tblTally!BB154)</f>
        <v/>
      </c>
      <c r="G156" s="13" t="str">
        <f>IF(tblTally!T154+tblTally!U154=0,"",tblTally!T154+tblTally!U154)</f>
        <v/>
      </c>
      <c r="H156" s="13" t="str">
        <f>IF(tblTally!V154+tblTally!W154=0,"",tblTally!V154+tblTally!W154)</f>
        <v/>
      </c>
      <c r="I156" s="13" t="str">
        <f>IF(tblTally!X154+tblTally!Y154=0,"",tblTally!X154+tblTally!Y154)</f>
        <v/>
      </c>
      <c r="J156" s="13" t="str">
        <f>IF(tblTally!Z154+tblTally!AA154=0,"",tblTally!Z154+tblTally!AA154)</f>
        <v/>
      </c>
      <c r="K156" s="13" t="str">
        <f>IF(tblTally!AB154+tblTally!AC154=0,"",tblTally!AB154+tblTally!AC154)</f>
        <v/>
      </c>
      <c r="L156">
        <f>tblTally!K154</f>
        <v>0</v>
      </c>
      <c r="M156" s="18" t="str">
        <f>IF(tblTally!E154="","",tblTally!E154/100)</f>
        <v/>
      </c>
      <c r="N156" s="18" t="str">
        <f t="shared" si="21"/>
        <v/>
      </c>
      <c r="O156" s="18" t="e">
        <f>ModelParameters!Intercept+ModelParameters!CH1offset+((B156-ModelParameters!MeanFlow)/ModelParameters!SDFlow)*ModelParameters!FlowSlope+((D156-ModelParameters!MeanDiversion)/ModelParameters!SDDiversion)*ModelParameters!DiversionSlope</f>
        <v>#VALUE!</v>
      </c>
      <c r="P156" s="18" t="e">
        <f t="shared" si="22"/>
        <v>#VALUE!</v>
      </c>
      <c r="Q156" s="21" t="e">
        <f t="shared" si="23"/>
        <v>#VALUE!</v>
      </c>
      <c r="R156" s="13" t="str">
        <f t="shared" si="24"/>
        <v/>
      </c>
      <c r="S156" s="13" t="e">
        <f>ROUND(_xlfn.XLOOKUP('Yearling Chinook'!$A156,HatSpCkByRW!$A$3:$A$150,HatSpCkByRW!B$3:B$150,0)/$Q156/$P156/tblCleElumTreatments!A$25,0)</f>
        <v>#VALUE!</v>
      </c>
      <c r="T156" s="13" t="e">
        <f>ROUND(_xlfn.XLOOKUP('Yearling Chinook'!$A156,HatSpCkByRW!$A$3:$A$150,HatSpCkByRW!C$3:C$150,0)/$Q156/$P156/tblCleElumTreatments!B$25,0)</f>
        <v>#VALUE!</v>
      </c>
      <c r="U156" s="13" t="e">
        <f>ROUND(_xlfn.XLOOKUP('Yearling Chinook'!$A156,HatSpCkByRW!$A$3:$A$150,HatSpCkByRW!D$3:D$150,0)/$Q156/$P156/tblCleElumTreatments!C$25,0)</f>
        <v>#VALUE!</v>
      </c>
      <c r="V156" s="13" t="e">
        <f>ROUND(_xlfn.XLOOKUP('Yearling Chinook'!$A156,HatSpCkByRW!$A$3:$A$150,HatSpCkByRW!E$3:E$150,0)/$Q156/$P156/tblCleElumTreatments!D$25,0)</f>
        <v>#VALUE!</v>
      </c>
      <c r="W156" s="13" t="e">
        <f>ROUND(_xlfn.XLOOKUP('Yearling Chinook'!$A156,HatSpCkByRW!$A$3:$A$150,HatSpCkByRW!F$3:F$150,0)/$Q156/$P156/tblCleElumTreatments!E$25,0)</f>
        <v>#VALUE!</v>
      </c>
      <c r="X156" s="13" t="e">
        <f>ROUND(_xlfn.XLOOKUP('Yearling Chinook'!$A156,HatSpCkByRW!$A$3:$A$150,HatSpCkByRW!G$3:G$150,0)/$Q156/$P156/tblCleElumTreatments!F$25,0)</f>
        <v>#VALUE!</v>
      </c>
      <c r="Y156" s="13" t="e">
        <f>ROUND(_xlfn.XLOOKUP('Yearling Chinook'!$A156,HatSpCkByRW!$A$3:$A$150,HatSpCkByRW!H$3:H$150,0)/$Q156/$P156/tblCleElumTreatments!G$25,0)</f>
        <v>#VALUE!</v>
      </c>
      <c r="Z156" s="13" t="e">
        <f>ROUND(_xlfn.XLOOKUP('Yearling Chinook'!$A156,HatSpCkByRW!$A$3:$A$150,HatSpCkByRW!I$3:I$150,0)/$Q156/$P156/tblCleElumTreatments!H$25,0)</f>
        <v>#VALUE!</v>
      </c>
      <c r="AA156" s="13" t="e">
        <f>ROUND(_xlfn.XLOOKUP('Yearling Chinook'!$A156,HatSpCkByRW!$A$3:$A$150,HatSpCkByRW!J$3:J$150,0)/$Q156/$P156/tblCleElumTreatments!I$25,0)</f>
        <v>#VALUE!</v>
      </c>
      <c r="AB156" s="13"/>
      <c r="AC156" s="13"/>
      <c r="AD156" s="13"/>
      <c r="AE156" s="13"/>
      <c r="AF156" s="13"/>
      <c r="AG156" s="13"/>
      <c r="AH156" s="13"/>
      <c r="AI156" s="13"/>
      <c r="AK156" s="2" t="str">
        <f t="shared" si="25"/>
        <v/>
      </c>
      <c r="AL156" s="2" t="str">
        <f t="shared" si="26"/>
        <v/>
      </c>
      <c r="AM156" s="13" t="str">
        <f t="shared" si="27"/>
        <v/>
      </c>
    </row>
    <row r="157" spans="1:39" x14ac:dyDescent="0.45">
      <c r="A157" s="17" t="str">
        <f>IF(tblTally!B155="","",tblTally!B155)</f>
        <v/>
      </c>
      <c r="B157" s="13" t="str">
        <f>IF(tblTally!B155="","",tblTally!C155+tblTally!D155)</f>
        <v/>
      </c>
      <c r="C157" s="13" t="str">
        <f>IF(tblTally!C155="","",tblTally!C155)</f>
        <v/>
      </c>
      <c r="D157" s="18" t="str">
        <f t="shared" si="20"/>
        <v/>
      </c>
      <c r="E157" s="13" t="str">
        <f>IF(tblTally!J155=0,"",tblTally!J155)</f>
        <v/>
      </c>
      <c r="F157" s="13" t="str">
        <f>IF(E157="","",E157+tblTally!AS155+tblTally!BB155)</f>
        <v/>
      </c>
      <c r="G157" s="13" t="str">
        <f>IF(tblTally!T155+tblTally!U155=0,"",tblTally!T155+tblTally!U155)</f>
        <v/>
      </c>
      <c r="H157" s="13" t="str">
        <f>IF(tblTally!V155+tblTally!W155=0,"",tblTally!V155+tblTally!W155)</f>
        <v/>
      </c>
      <c r="I157" s="13" t="str">
        <f>IF(tblTally!X155+tblTally!Y155=0,"",tblTally!X155+tblTally!Y155)</f>
        <v/>
      </c>
      <c r="J157" s="13" t="str">
        <f>IF(tblTally!Z155+tblTally!AA155=0,"",tblTally!Z155+tblTally!AA155)</f>
        <v/>
      </c>
      <c r="K157" s="13" t="str">
        <f>IF(tblTally!AB155+tblTally!AC155=0,"",tblTally!AB155+tblTally!AC155)</f>
        <v/>
      </c>
      <c r="L157">
        <f>tblTally!K155</f>
        <v>0</v>
      </c>
      <c r="M157" s="18" t="str">
        <f>IF(tblTally!E155="","",tblTally!E155/100)</f>
        <v/>
      </c>
      <c r="N157" s="18" t="str">
        <f t="shared" si="21"/>
        <v/>
      </c>
      <c r="O157" s="18" t="e">
        <f>ModelParameters!Intercept+ModelParameters!CH1offset+((B157-ModelParameters!MeanFlow)/ModelParameters!SDFlow)*ModelParameters!FlowSlope+((D157-ModelParameters!MeanDiversion)/ModelParameters!SDDiversion)*ModelParameters!DiversionSlope</f>
        <v>#VALUE!</v>
      </c>
      <c r="P157" s="18" t="e">
        <f t="shared" si="22"/>
        <v>#VALUE!</v>
      </c>
      <c r="Q157" s="21" t="e">
        <f t="shared" si="23"/>
        <v>#VALUE!</v>
      </c>
      <c r="R157" s="13" t="str">
        <f t="shared" si="24"/>
        <v/>
      </c>
      <c r="S157" s="13" t="e">
        <f>ROUND(_xlfn.XLOOKUP('Yearling Chinook'!$A157,HatSpCkByRW!$A$3:$A$150,HatSpCkByRW!B$3:B$150,0)/$Q157/$P157/tblCleElumTreatments!A$25,0)</f>
        <v>#VALUE!</v>
      </c>
      <c r="T157" s="13" t="e">
        <f>ROUND(_xlfn.XLOOKUP('Yearling Chinook'!$A157,HatSpCkByRW!$A$3:$A$150,HatSpCkByRW!C$3:C$150,0)/$Q157/$P157/tblCleElumTreatments!B$25,0)</f>
        <v>#VALUE!</v>
      </c>
      <c r="U157" s="13" t="e">
        <f>ROUND(_xlfn.XLOOKUP('Yearling Chinook'!$A157,HatSpCkByRW!$A$3:$A$150,HatSpCkByRW!D$3:D$150,0)/$Q157/$P157/tblCleElumTreatments!C$25,0)</f>
        <v>#VALUE!</v>
      </c>
      <c r="V157" s="13" t="e">
        <f>ROUND(_xlfn.XLOOKUP('Yearling Chinook'!$A157,HatSpCkByRW!$A$3:$A$150,HatSpCkByRW!E$3:E$150,0)/$Q157/$P157/tblCleElumTreatments!D$25,0)</f>
        <v>#VALUE!</v>
      </c>
      <c r="W157" s="13" t="e">
        <f>ROUND(_xlfn.XLOOKUP('Yearling Chinook'!$A157,HatSpCkByRW!$A$3:$A$150,HatSpCkByRW!F$3:F$150,0)/$Q157/$P157/tblCleElumTreatments!E$25,0)</f>
        <v>#VALUE!</v>
      </c>
      <c r="X157" s="13" t="e">
        <f>ROUND(_xlfn.XLOOKUP('Yearling Chinook'!$A157,HatSpCkByRW!$A$3:$A$150,HatSpCkByRW!G$3:G$150,0)/$Q157/$P157/tblCleElumTreatments!F$25,0)</f>
        <v>#VALUE!</v>
      </c>
      <c r="Y157" s="13" t="e">
        <f>ROUND(_xlfn.XLOOKUP('Yearling Chinook'!$A157,HatSpCkByRW!$A$3:$A$150,HatSpCkByRW!H$3:H$150,0)/$Q157/$P157/tblCleElumTreatments!G$25,0)</f>
        <v>#VALUE!</v>
      </c>
      <c r="Z157" s="13" t="e">
        <f>ROUND(_xlfn.XLOOKUP('Yearling Chinook'!$A157,HatSpCkByRW!$A$3:$A$150,HatSpCkByRW!I$3:I$150,0)/$Q157/$P157/tblCleElumTreatments!H$25,0)</f>
        <v>#VALUE!</v>
      </c>
      <c r="AA157" s="13" t="e">
        <f>ROUND(_xlfn.XLOOKUP('Yearling Chinook'!$A157,HatSpCkByRW!$A$3:$A$150,HatSpCkByRW!J$3:J$150,0)/$Q157/$P157/tblCleElumTreatments!I$25,0)</f>
        <v>#VALUE!</v>
      </c>
      <c r="AB157" s="13"/>
      <c r="AC157" s="13"/>
      <c r="AD157" s="13"/>
      <c r="AE157" s="13"/>
      <c r="AF157" s="13"/>
      <c r="AG157" s="13"/>
      <c r="AH157" s="13"/>
      <c r="AI157" s="13"/>
      <c r="AK157" s="2" t="str">
        <f t="shared" si="25"/>
        <v/>
      </c>
      <c r="AL157" s="2" t="str">
        <f t="shared" si="26"/>
        <v/>
      </c>
      <c r="AM157" s="13" t="str">
        <f t="shared" si="27"/>
        <v/>
      </c>
    </row>
    <row r="158" spans="1:39" x14ac:dyDescent="0.45">
      <c r="A158" s="17" t="str">
        <f>IF(tblTally!B156="","",tblTally!B156)</f>
        <v/>
      </c>
      <c r="B158" s="13" t="str">
        <f>IF(tblTally!B156="","",tblTally!C156+tblTally!D156)</f>
        <v/>
      </c>
      <c r="C158" s="13" t="str">
        <f>IF(tblTally!C156="","",tblTally!C156)</f>
        <v/>
      </c>
      <c r="D158" s="18" t="str">
        <f t="shared" si="20"/>
        <v/>
      </c>
      <c r="E158" s="13" t="str">
        <f>IF(tblTally!J156=0,"",tblTally!J156)</f>
        <v/>
      </c>
      <c r="F158" s="13" t="str">
        <f>IF(E158="","",E158+tblTally!AS156+tblTally!BB156)</f>
        <v/>
      </c>
      <c r="G158" s="13" t="str">
        <f>IF(tblTally!T156+tblTally!U156=0,"",tblTally!T156+tblTally!U156)</f>
        <v/>
      </c>
      <c r="H158" s="13" t="str">
        <f>IF(tblTally!V156+tblTally!W156=0,"",tblTally!V156+tblTally!W156)</f>
        <v/>
      </c>
      <c r="I158" s="13" t="str">
        <f>IF(tblTally!X156+tblTally!Y156=0,"",tblTally!X156+tblTally!Y156)</f>
        <v/>
      </c>
      <c r="J158" s="13" t="str">
        <f>IF(tblTally!Z156+tblTally!AA156=0,"",tblTally!Z156+tblTally!AA156)</f>
        <v/>
      </c>
      <c r="K158" s="13" t="str">
        <f>IF(tblTally!AB156+tblTally!AC156=0,"",tblTally!AB156+tblTally!AC156)</f>
        <v/>
      </c>
      <c r="L158">
        <f>tblTally!K156</f>
        <v>0</v>
      </c>
      <c r="M158" s="18" t="str">
        <f>IF(tblTally!E156="","",tblTally!E156/100)</f>
        <v/>
      </c>
      <c r="N158" s="18" t="str">
        <f t="shared" si="21"/>
        <v/>
      </c>
      <c r="O158" s="18" t="e">
        <f>ModelParameters!Intercept+ModelParameters!CH1offset+((B158-ModelParameters!MeanFlow)/ModelParameters!SDFlow)*ModelParameters!FlowSlope+((D158-ModelParameters!MeanDiversion)/ModelParameters!SDDiversion)*ModelParameters!DiversionSlope</f>
        <v>#VALUE!</v>
      </c>
      <c r="P158" s="18" t="e">
        <f t="shared" si="22"/>
        <v>#VALUE!</v>
      </c>
      <c r="Q158" s="21" t="e">
        <f t="shared" si="23"/>
        <v>#VALUE!</v>
      </c>
      <c r="R158" s="13" t="str">
        <f t="shared" si="24"/>
        <v/>
      </c>
      <c r="S158" s="13" t="e">
        <f>ROUND(_xlfn.XLOOKUP('Yearling Chinook'!$A158,HatSpCkByRW!$A$3:$A$150,HatSpCkByRW!B$3:B$150,0)/$Q158/$P158/tblCleElumTreatments!A$25,0)</f>
        <v>#VALUE!</v>
      </c>
      <c r="T158" s="13" t="e">
        <f>ROUND(_xlfn.XLOOKUP('Yearling Chinook'!$A158,HatSpCkByRW!$A$3:$A$150,HatSpCkByRW!C$3:C$150,0)/$Q158/$P158/tblCleElumTreatments!B$25,0)</f>
        <v>#VALUE!</v>
      </c>
      <c r="U158" s="13" t="e">
        <f>ROUND(_xlfn.XLOOKUP('Yearling Chinook'!$A158,HatSpCkByRW!$A$3:$A$150,HatSpCkByRW!D$3:D$150,0)/$Q158/$P158/tblCleElumTreatments!C$25,0)</f>
        <v>#VALUE!</v>
      </c>
      <c r="V158" s="13" t="e">
        <f>ROUND(_xlfn.XLOOKUP('Yearling Chinook'!$A158,HatSpCkByRW!$A$3:$A$150,HatSpCkByRW!E$3:E$150,0)/$Q158/$P158/tblCleElumTreatments!D$25,0)</f>
        <v>#VALUE!</v>
      </c>
      <c r="W158" s="13" t="e">
        <f>ROUND(_xlfn.XLOOKUP('Yearling Chinook'!$A158,HatSpCkByRW!$A$3:$A$150,HatSpCkByRW!F$3:F$150,0)/$Q158/$P158/tblCleElumTreatments!E$25,0)</f>
        <v>#VALUE!</v>
      </c>
      <c r="X158" s="13" t="e">
        <f>ROUND(_xlfn.XLOOKUP('Yearling Chinook'!$A158,HatSpCkByRW!$A$3:$A$150,HatSpCkByRW!G$3:G$150,0)/$Q158/$P158/tblCleElumTreatments!F$25,0)</f>
        <v>#VALUE!</v>
      </c>
      <c r="Y158" s="13" t="e">
        <f>ROUND(_xlfn.XLOOKUP('Yearling Chinook'!$A158,HatSpCkByRW!$A$3:$A$150,HatSpCkByRW!H$3:H$150,0)/$Q158/$P158/tblCleElumTreatments!G$25,0)</f>
        <v>#VALUE!</v>
      </c>
      <c r="Z158" s="13" t="e">
        <f>ROUND(_xlfn.XLOOKUP('Yearling Chinook'!$A158,HatSpCkByRW!$A$3:$A$150,HatSpCkByRW!I$3:I$150,0)/$Q158/$P158/tblCleElumTreatments!H$25,0)</f>
        <v>#VALUE!</v>
      </c>
      <c r="AA158" s="13" t="e">
        <f>ROUND(_xlfn.XLOOKUP('Yearling Chinook'!$A158,HatSpCkByRW!$A$3:$A$150,HatSpCkByRW!J$3:J$150,0)/$Q158/$P158/tblCleElumTreatments!I$25,0)</f>
        <v>#VALUE!</v>
      </c>
      <c r="AB158" s="13"/>
      <c r="AC158" s="13"/>
      <c r="AD158" s="13"/>
      <c r="AE158" s="13"/>
      <c r="AF158" s="13"/>
      <c r="AG158" s="13"/>
      <c r="AH158" s="13"/>
      <c r="AI158" s="13"/>
      <c r="AK158" s="2" t="str">
        <f t="shared" si="25"/>
        <v/>
      </c>
      <c r="AL158" s="2" t="str">
        <f t="shared" si="26"/>
        <v/>
      </c>
      <c r="AM158" s="13" t="str">
        <f t="shared" si="27"/>
        <v/>
      </c>
    </row>
    <row r="159" spans="1:39" x14ac:dyDescent="0.45">
      <c r="A159" s="17" t="str">
        <f>IF(tblTally!B157="","",tblTally!B157)</f>
        <v/>
      </c>
      <c r="B159" s="13" t="str">
        <f>IF(tblTally!B157="","",tblTally!C157+tblTally!D157)</f>
        <v/>
      </c>
      <c r="C159" s="13" t="str">
        <f>IF(tblTally!C157="","",tblTally!C157)</f>
        <v/>
      </c>
      <c r="D159" s="18" t="str">
        <f t="shared" si="20"/>
        <v/>
      </c>
      <c r="E159" s="13" t="str">
        <f>IF(tblTally!J157=0,"",tblTally!J157)</f>
        <v/>
      </c>
      <c r="F159" s="13" t="str">
        <f>IF(E159="","",E159+tblTally!AS157+tblTally!BB157)</f>
        <v/>
      </c>
      <c r="G159" s="13" t="str">
        <f>IF(tblTally!T157+tblTally!U157=0,"",tblTally!T157+tblTally!U157)</f>
        <v/>
      </c>
      <c r="H159" s="13" t="str">
        <f>IF(tblTally!V157+tblTally!W157=0,"",tblTally!V157+tblTally!W157)</f>
        <v/>
      </c>
      <c r="I159" s="13" t="str">
        <f>IF(tblTally!X157+tblTally!Y157=0,"",tblTally!X157+tblTally!Y157)</f>
        <v/>
      </c>
      <c r="J159" s="13" t="str">
        <f>IF(tblTally!Z157+tblTally!AA157=0,"",tblTally!Z157+tblTally!AA157)</f>
        <v/>
      </c>
      <c r="K159" s="13" t="str">
        <f>IF(tblTally!AB157+tblTally!AC157=0,"",tblTally!AB157+tblTally!AC157)</f>
        <v/>
      </c>
      <c r="L159">
        <f>tblTally!K157</f>
        <v>0</v>
      </c>
      <c r="M159" s="18" t="str">
        <f>IF(tblTally!E157="","",tblTally!E157/100)</f>
        <v/>
      </c>
      <c r="N159" s="18" t="str">
        <f t="shared" si="21"/>
        <v/>
      </c>
      <c r="O159" s="18" t="e">
        <f>ModelParameters!Intercept+ModelParameters!CH1offset+((B159-ModelParameters!MeanFlow)/ModelParameters!SDFlow)*ModelParameters!FlowSlope+((D159-ModelParameters!MeanDiversion)/ModelParameters!SDDiversion)*ModelParameters!DiversionSlope</f>
        <v>#VALUE!</v>
      </c>
      <c r="P159" s="18" t="e">
        <f t="shared" si="22"/>
        <v>#VALUE!</v>
      </c>
      <c r="Q159" s="21" t="e">
        <f t="shared" si="23"/>
        <v>#VALUE!</v>
      </c>
      <c r="R159" s="13" t="str">
        <f t="shared" si="24"/>
        <v/>
      </c>
      <c r="S159" s="13" t="e">
        <f>ROUND(_xlfn.XLOOKUP('Yearling Chinook'!$A159,HatSpCkByRW!$A$3:$A$150,HatSpCkByRW!B$3:B$150,0)/$Q159/$P159/tblCleElumTreatments!A$25,0)</f>
        <v>#VALUE!</v>
      </c>
      <c r="T159" s="13" t="e">
        <f>ROUND(_xlfn.XLOOKUP('Yearling Chinook'!$A159,HatSpCkByRW!$A$3:$A$150,HatSpCkByRW!C$3:C$150,0)/$Q159/$P159/tblCleElumTreatments!B$25,0)</f>
        <v>#VALUE!</v>
      </c>
      <c r="U159" s="13" t="e">
        <f>ROUND(_xlfn.XLOOKUP('Yearling Chinook'!$A159,HatSpCkByRW!$A$3:$A$150,HatSpCkByRW!D$3:D$150,0)/$Q159/$P159/tblCleElumTreatments!C$25,0)</f>
        <v>#VALUE!</v>
      </c>
      <c r="V159" s="13" t="e">
        <f>ROUND(_xlfn.XLOOKUP('Yearling Chinook'!$A159,HatSpCkByRW!$A$3:$A$150,HatSpCkByRW!E$3:E$150,0)/$Q159/$P159/tblCleElumTreatments!D$25,0)</f>
        <v>#VALUE!</v>
      </c>
      <c r="W159" s="13" t="e">
        <f>ROUND(_xlfn.XLOOKUP('Yearling Chinook'!$A159,HatSpCkByRW!$A$3:$A$150,HatSpCkByRW!F$3:F$150,0)/$Q159/$P159/tblCleElumTreatments!E$25,0)</f>
        <v>#VALUE!</v>
      </c>
      <c r="X159" s="13" t="e">
        <f>ROUND(_xlfn.XLOOKUP('Yearling Chinook'!$A159,HatSpCkByRW!$A$3:$A$150,HatSpCkByRW!G$3:G$150,0)/$Q159/$P159/tblCleElumTreatments!F$25,0)</f>
        <v>#VALUE!</v>
      </c>
      <c r="Y159" s="13" t="e">
        <f>ROUND(_xlfn.XLOOKUP('Yearling Chinook'!$A159,HatSpCkByRW!$A$3:$A$150,HatSpCkByRW!H$3:H$150,0)/$Q159/$P159/tblCleElumTreatments!G$25,0)</f>
        <v>#VALUE!</v>
      </c>
      <c r="Z159" s="13" t="e">
        <f>ROUND(_xlfn.XLOOKUP('Yearling Chinook'!$A159,HatSpCkByRW!$A$3:$A$150,HatSpCkByRW!I$3:I$150,0)/$Q159/$P159/tblCleElumTreatments!H$25,0)</f>
        <v>#VALUE!</v>
      </c>
      <c r="AA159" s="13" t="e">
        <f>ROUND(_xlfn.XLOOKUP('Yearling Chinook'!$A159,HatSpCkByRW!$A$3:$A$150,HatSpCkByRW!J$3:J$150,0)/$Q159/$P159/tblCleElumTreatments!I$25,0)</f>
        <v>#VALUE!</v>
      </c>
      <c r="AB159" s="13"/>
      <c r="AC159" s="13"/>
      <c r="AD159" s="13"/>
      <c r="AE159" s="13"/>
      <c r="AF159" s="13"/>
      <c r="AG159" s="13"/>
      <c r="AH159" s="13"/>
      <c r="AI159" s="13"/>
      <c r="AK159" s="2" t="str">
        <f t="shared" si="25"/>
        <v/>
      </c>
      <c r="AL159" s="2" t="str">
        <f t="shared" si="26"/>
        <v/>
      </c>
      <c r="AM159" s="13" t="str">
        <f t="shared" si="27"/>
        <v/>
      </c>
    </row>
    <row r="160" spans="1:39" x14ac:dyDescent="0.45">
      <c r="A160" s="17" t="str">
        <f>IF(tblTally!B158="","",tblTally!B158)</f>
        <v/>
      </c>
      <c r="B160" s="13" t="str">
        <f>IF(tblTally!B158="","",tblTally!C158+tblTally!D158)</f>
        <v/>
      </c>
      <c r="C160" s="13" t="str">
        <f>IF(tblTally!C158="","",tblTally!C158)</f>
        <v/>
      </c>
      <c r="D160" s="18" t="str">
        <f t="shared" si="20"/>
        <v/>
      </c>
      <c r="E160" s="13" t="str">
        <f>IF(tblTally!J158=0,"",tblTally!J158)</f>
        <v/>
      </c>
      <c r="F160" s="13" t="str">
        <f>IF(E160="","",E160+tblTally!AS158+tblTally!BB158)</f>
        <v/>
      </c>
      <c r="G160" s="13" t="str">
        <f>IF(tblTally!T158+tblTally!U158=0,"",tblTally!T158+tblTally!U158)</f>
        <v/>
      </c>
      <c r="H160" s="13" t="str">
        <f>IF(tblTally!V158+tblTally!W158=0,"",tblTally!V158+tblTally!W158)</f>
        <v/>
      </c>
      <c r="I160" s="13" t="str">
        <f>IF(tblTally!X158+tblTally!Y158=0,"",tblTally!X158+tblTally!Y158)</f>
        <v/>
      </c>
      <c r="J160" s="13" t="str">
        <f>IF(tblTally!Z158+tblTally!AA158=0,"",tblTally!Z158+tblTally!AA158)</f>
        <v/>
      </c>
      <c r="K160" s="13" t="str">
        <f>IF(tblTally!AB158+tblTally!AC158=0,"",tblTally!AB158+tblTally!AC158)</f>
        <v/>
      </c>
      <c r="L160">
        <f>tblTally!K158</f>
        <v>0</v>
      </c>
      <c r="M160" s="18" t="str">
        <f>IF(tblTally!E158="","",tblTally!E158/100)</f>
        <v/>
      </c>
      <c r="N160" s="18" t="str">
        <f t="shared" si="21"/>
        <v/>
      </c>
      <c r="O160" s="18" t="e">
        <f>ModelParameters!Intercept+ModelParameters!CH1offset+((B160-ModelParameters!MeanFlow)/ModelParameters!SDFlow)*ModelParameters!FlowSlope+((D160-ModelParameters!MeanDiversion)/ModelParameters!SDDiversion)*ModelParameters!DiversionSlope</f>
        <v>#VALUE!</v>
      </c>
      <c r="P160" s="18" t="e">
        <f t="shared" si="22"/>
        <v>#VALUE!</v>
      </c>
      <c r="Q160" s="21" t="e">
        <f t="shared" si="23"/>
        <v>#VALUE!</v>
      </c>
      <c r="R160" s="13" t="str">
        <f t="shared" si="24"/>
        <v/>
      </c>
      <c r="S160" s="13" t="e">
        <f>ROUND(_xlfn.XLOOKUP('Yearling Chinook'!$A160,HatSpCkByRW!$A$3:$A$150,HatSpCkByRW!B$3:B$150,0)/$Q160/$P160/tblCleElumTreatments!A$25,0)</f>
        <v>#VALUE!</v>
      </c>
      <c r="T160" s="13" t="e">
        <f>ROUND(_xlfn.XLOOKUP('Yearling Chinook'!$A160,HatSpCkByRW!$A$3:$A$150,HatSpCkByRW!C$3:C$150,0)/$Q160/$P160/tblCleElumTreatments!B$25,0)</f>
        <v>#VALUE!</v>
      </c>
      <c r="U160" s="13" t="e">
        <f>ROUND(_xlfn.XLOOKUP('Yearling Chinook'!$A160,HatSpCkByRW!$A$3:$A$150,HatSpCkByRW!D$3:D$150,0)/$Q160/$P160/tblCleElumTreatments!C$25,0)</f>
        <v>#VALUE!</v>
      </c>
      <c r="V160" s="13" t="e">
        <f>ROUND(_xlfn.XLOOKUP('Yearling Chinook'!$A160,HatSpCkByRW!$A$3:$A$150,HatSpCkByRW!E$3:E$150,0)/$Q160/$P160/tblCleElumTreatments!D$25,0)</f>
        <v>#VALUE!</v>
      </c>
      <c r="W160" s="13" t="e">
        <f>ROUND(_xlfn.XLOOKUP('Yearling Chinook'!$A160,HatSpCkByRW!$A$3:$A$150,HatSpCkByRW!F$3:F$150,0)/$Q160/$P160/tblCleElumTreatments!E$25,0)</f>
        <v>#VALUE!</v>
      </c>
      <c r="X160" s="13" t="e">
        <f>ROUND(_xlfn.XLOOKUP('Yearling Chinook'!$A160,HatSpCkByRW!$A$3:$A$150,HatSpCkByRW!G$3:G$150,0)/$Q160/$P160/tblCleElumTreatments!F$25,0)</f>
        <v>#VALUE!</v>
      </c>
      <c r="Y160" s="13" t="e">
        <f>ROUND(_xlfn.XLOOKUP('Yearling Chinook'!$A160,HatSpCkByRW!$A$3:$A$150,HatSpCkByRW!H$3:H$150,0)/$Q160/$P160/tblCleElumTreatments!G$25,0)</f>
        <v>#VALUE!</v>
      </c>
      <c r="Z160" s="13" t="e">
        <f>ROUND(_xlfn.XLOOKUP('Yearling Chinook'!$A160,HatSpCkByRW!$A$3:$A$150,HatSpCkByRW!I$3:I$150,0)/$Q160/$P160/tblCleElumTreatments!H$25,0)</f>
        <v>#VALUE!</v>
      </c>
      <c r="AA160" s="13" t="e">
        <f>ROUND(_xlfn.XLOOKUP('Yearling Chinook'!$A160,HatSpCkByRW!$A$3:$A$150,HatSpCkByRW!J$3:J$150,0)/$Q160/$P160/tblCleElumTreatments!I$25,0)</f>
        <v>#VALUE!</v>
      </c>
      <c r="AB160" s="13"/>
      <c r="AC160" s="13"/>
      <c r="AD160" s="13"/>
      <c r="AE160" s="13"/>
      <c r="AF160" s="13"/>
      <c r="AG160" s="13"/>
      <c r="AH160" s="13"/>
      <c r="AI160" s="13"/>
      <c r="AK160" s="2" t="str">
        <f t="shared" si="25"/>
        <v/>
      </c>
      <c r="AL160" s="2" t="str">
        <f t="shared" si="26"/>
        <v/>
      </c>
      <c r="AM160" s="13" t="str">
        <f t="shared" si="27"/>
        <v/>
      </c>
    </row>
    <row r="161" spans="1:39" x14ac:dyDescent="0.45">
      <c r="A161" s="17" t="str">
        <f>IF(tblTally!B159="","",tblTally!B159)</f>
        <v/>
      </c>
      <c r="B161" s="13" t="str">
        <f>IF(tblTally!B159="","",tblTally!C159+tblTally!D159)</f>
        <v/>
      </c>
      <c r="C161" s="13" t="str">
        <f>IF(tblTally!C159="","",tblTally!C159)</f>
        <v/>
      </c>
      <c r="D161" s="18" t="str">
        <f t="shared" si="20"/>
        <v/>
      </c>
      <c r="E161" s="13" t="str">
        <f>IF(tblTally!J159=0,"",tblTally!J159)</f>
        <v/>
      </c>
      <c r="F161" s="13" t="str">
        <f>IF(E161="","",E161+tblTally!AS159+tblTally!BB159)</f>
        <v/>
      </c>
      <c r="G161" s="13" t="str">
        <f>IF(tblTally!T159+tblTally!U159=0,"",tblTally!T159+tblTally!U159)</f>
        <v/>
      </c>
      <c r="H161" s="13" t="str">
        <f>IF(tblTally!V159+tblTally!W159=0,"",tblTally!V159+tblTally!W159)</f>
        <v/>
      </c>
      <c r="I161" s="13" t="str">
        <f>IF(tblTally!X159+tblTally!Y159=0,"",tblTally!X159+tblTally!Y159)</f>
        <v/>
      </c>
      <c r="J161" s="13" t="str">
        <f>IF(tblTally!Z159+tblTally!AA159=0,"",tblTally!Z159+tblTally!AA159)</f>
        <v/>
      </c>
      <c r="K161" s="13" t="str">
        <f>IF(tblTally!AB159+tblTally!AC159=0,"",tblTally!AB159+tblTally!AC159)</f>
        <v/>
      </c>
      <c r="L161">
        <f>tblTally!K159</f>
        <v>0</v>
      </c>
      <c r="M161" s="18" t="str">
        <f>IF(tblTally!E159="","",tblTally!E159/100)</f>
        <v/>
      </c>
      <c r="N161" s="18" t="str">
        <f t="shared" si="21"/>
        <v/>
      </c>
      <c r="O161" s="18" t="e">
        <f>ModelParameters!Intercept+ModelParameters!CH1offset+((B161-ModelParameters!MeanFlow)/ModelParameters!SDFlow)*ModelParameters!FlowSlope+((D161-ModelParameters!MeanDiversion)/ModelParameters!SDDiversion)*ModelParameters!DiversionSlope</f>
        <v>#VALUE!</v>
      </c>
      <c r="P161" s="18" t="e">
        <f t="shared" si="22"/>
        <v>#VALUE!</v>
      </c>
      <c r="Q161" s="21" t="e">
        <f t="shared" si="23"/>
        <v>#VALUE!</v>
      </c>
      <c r="R161" s="13" t="str">
        <f t="shared" si="24"/>
        <v/>
      </c>
      <c r="S161" s="13" t="e">
        <f>ROUND(_xlfn.XLOOKUP('Yearling Chinook'!$A161,HatSpCkByRW!$A$3:$A$150,HatSpCkByRW!B$3:B$150,0)/$Q161/$P161/tblCleElumTreatments!A$25,0)</f>
        <v>#VALUE!</v>
      </c>
      <c r="T161" s="13" t="e">
        <f>ROUND(_xlfn.XLOOKUP('Yearling Chinook'!$A161,HatSpCkByRW!$A$3:$A$150,HatSpCkByRW!C$3:C$150,0)/$Q161/$P161/tblCleElumTreatments!B$25,0)</f>
        <v>#VALUE!</v>
      </c>
      <c r="U161" s="13" t="e">
        <f>ROUND(_xlfn.XLOOKUP('Yearling Chinook'!$A161,HatSpCkByRW!$A$3:$A$150,HatSpCkByRW!D$3:D$150,0)/$Q161/$P161/tblCleElumTreatments!C$25,0)</f>
        <v>#VALUE!</v>
      </c>
      <c r="V161" s="13" t="e">
        <f>ROUND(_xlfn.XLOOKUP('Yearling Chinook'!$A161,HatSpCkByRW!$A$3:$A$150,HatSpCkByRW!E$3:E$150,0)/$Q161/$P161/tblCleElumTreatments!D$25,0)</f>
        <v>#VALUE!</v>
      </c>
      <c r="W161" s="13" t="e">
        <f>ROUND(_xlfn.XLOOKUP('Yearling Chinook'!$A161,HatSpCkByRW!$A$3:$A$150,HatSpCkByRW!F$3:F$150,0)/$Q161/$P161/tblCleElumTreatments!E$25,0)</f>
        <v>#VALUE!</v>
      </c>
      <c r="X161" s="13" t="e">
        <f>ROUND(_xlfn.XLOOKUP('Yearling Chinook'!$A161,HatSpCkByRW!$A$3:$A$150,HatSpCkByRW!G$3:G$150,0)/$Q161/$P161/tblCleElumTreatments!F$25,0)</f>
        <v>#VALUE!</v>
      </c>
      <c r="Y161" s="13" t="e">
        <f>ROUND(_xlfn.XLOOKUP('Yearling Chinook'!$A161,HatSpCkByRW!$A$3:$A$150,HatSpCkByRW!H$3:H$150,0)/$Q161/$P161/tblCleElumTreatments!G$25,0)</f>
        <v>#VALUE!</v>
      </c>
      <c r="Z161" s="13" t="e">
        <f>ROUND(_xlfn.XLOOKUP('Yearling Chinook'!$A161,HatSpCkByRW!$A$3:$A$150,HatSpCkByRW!I$3:I$150,0)/$Q161/$P161/tblCleElumTreatments!H$25,0)</f>
        <v>#VALUE!</v>
      </c>
      <c r="AA161" s="13" t="e">
        <f>ROUND(_xlfn.XLOOKUP('Yearling Chinook'!$A161,HatSpCkByRW!$A$3:$A$150,HatSpCkByRW!J$3:J$150,0)/$Q161/$P161/tblCleElumTreatments!I$25,0)</f>
        <v>#VALUE!</v>
      </c>
      <c r="AB161" s="13"/>
      <c r="AC161" s="13"/>
      <c r="AD161" s="13"/>
      <c r="AE161" s="13"/>
      <c r="AF161" s="13"/>
      <c r="AG161" s="13"/>
      <c r="AH161" s="13"/>
      <c r="AI161" s="13"/>
      <c r="AK161" s="2" t="str">
        <f t="shared" si="25"/>
        <v/>
      </c>
      <c r="AL161" s="2" t="str">
        <f t="shared" si="26"/>
        <v/>
      </c>
      <c r="AM161" s="13" t="str">
        <f t="shared" si="27"/>
        <v/>
      </c>
    </row>
    <row r="162" spans="1:39" x14ac:dyDescent="0.45">
      <c r="A162" s="17" t="str">
        <f>IF(tblTally!B160="","",tblTally!B160)</f>
        <v/>
      </c>
      <c r="B162" s="13" t="str">
        <f>IF(tblTally!B160="","",tblTally!C160+tblTally!D160)</f>
        <v/>
      </c>
      <c r="C162" s="13" t="str">
        <f>IF(tblTally!C160="","",tblTally!C160)</f>
        <v/>
      </c>
      <c r="D162" s="18" t="str">
        <f t="shared" si="20"/>
        <v/>
      </c>
      <c r="E162" s="13" t="str">
        <f>IF(tblTally!J160=0,"",tblTally!J160)</f>
        <v/>
      </c>
      <c r="F162" s="13" t="str">
        <f>IF(E162="","",E162+tblTally!AS160+tblTally!BB160)</f>
        <v/>
      </c>
      <c r="G162" s="13" t="str">
        <f>IF(tblTally!T160+tblTally!U160=0,"",tblTally!T160+tblTally!U160)</f>
        <v/>
      </c>
      <c r="H162" s="13" t="str">
        <f>IF(tblTally!V160+tblTally!W160=0,"",tblTally!V160+tblTally!W160)</f>
        <v/>
      </c>
      <c r="I162" s="13" t="str">
        <f>IF(tblTally!X160+tblTally!Y160=0,"",tblTally!X160+tblTally!Y160)</f>
        <v/>
      </c>
      <c r="J162" s="13" t="str">
        <f>IF(tblTally!Z160+tblTally!AA160=0,"",tblTally!Z160+tblTally!AA160)</f>
        <v/>
      </c>
      <c r="K162" s="13" t="str">
        <f>IF(tblTally!AB160+tblTally!AC160=0,"",tblTally!AB160+tblTally!AC160)</f>
        <v/>
      </c>
      <c r="L162">
        <f>tblTally!K160</f>
        <v>0</v>
      </c>
      <c r="M162" s="18" t="str">
        <f>IF(tblTally!E160="","",tblTally!E160/100)</f>
        <v/>
      </c>
      <c r="N162" s="18" t="str">
        <f t="shared" si="21"/>
        <v/>
      </c>
      <c r="O162" s="18" t="e">
        <f>ModelParameters!Intercept+ModelParameters!CH1offset+((B162-ModelParameters!MeanFlow)/ModelParameters!SDFlow)*ModelParameters!FlowSlope+((D162-ModelParameters!MeanDiversion)/ModelParameters!SDDiversion)*ModelParameters!DiversionSlope</f>
        <v>#VALUE!</v>
      </c>
      <c r="P162" s="18" t="e">
        <f t="shared" si="22"/>
        <v>#VALUE!</v>
      </c>
      <c r="Q162" s="21" t="e">
        <f t="shared" si="23"/>
        <v>#VALUE!</v>
      </c>
      <c r="R162" s="13" t="str">
        <f t="shared" si="24"/>
        <v/>
      </c>
      <c r="S162" s="13" t="e">
        <f>ROUND(_xlfn.XLOOKUP('Yearling Chinook'!$A162,HatSpCkByRW!$A$3:$A$150,HatSpCkByRW!B$3:B$150,0)/$Q162/$P162/tblCleElumTreatments!A$25,0)</f>
        <v>#VALUE!</v>
      </c>
      <c r="T162" s="13" t="e">
        <f>ROUND(_xlfn.XLOOKUP('Yearling Chinook'!$A162,HatSpCkByRW!$A$3:$A$150,HatSpCkByRW!C$3:C$150,0)/$Q162/$P162/tblCleElumTreatments!B$25,0)</f>
        <v>#VALUE!</v>
      </c>
      <c r="U162" s="13" t="e">
        <f>ROUND(_xlfn.XLOOKUP('Yearling Chinook'!$A162,HatSpCkByRW!$A$3:$A$150,HatSpCkByRW!D$3:D$150,0)/$Q162/$P162/tblCleElumTreatments!C$25,0)</f>
        <v>#VALUE!</v>
      </c>
      <c r="V162" s="13" t="e">
        <f>ROUND(_xlfn.XLOOKUP('Yearling Chinook'!$A162,HatSpCkByRW!$A$3:$A$150,HatSpCkByRW!E$3:E$150,0)/$Q162/$P162/tblCleElumTreatments!D$25,0)</f>
        <v>#VALUE!</v>
      </c>
      <c r="W162" s="13" t="e">
        <f>ROUND(_xlfn.XLOOKUP('Yearling Chinook'!$A162,HatSpCkByRW!$A$3:$A$150,HatSpCkByRW!F$3:F$150,0)/$Q162/$P162/tblCleElumTreatments!E$25,0)</f>
        <v>#VALUE!</v>
      </c>
      <c r="X162" s="13" t="e">
        <f>ROUND(_xlfn.XLOOKUP('Yearling Chinook'!$A162,HatSpCkByRW!$A$3:$A$150,HatSpCkByRW!G$3:G$150,0)/$Q162/$P162/tblCleElumTreatments!F$25,0)</f>
        <v>#VALUE!</v>
      </c>
      <c r="Y162" s="13" t="e">
        <f>ROUND(_xlfn.XLOOKUP('Yearling Chinook'!$A162,HatSpCkByRW!$A$3:$A$150,HatSpCkByRW!H$3:H$150,0)/$Q162/$P162/tblCleElumTreatments!G$25,0)</f>
        <v>#VALUE!</v>
      </c>
      <c r="Z162" s="13" t="e">
        <f>ROUND(_xlfn.XLOOKUP('Yearling Chinook'!$A162,HatSpCkByRW!$A$3:$A$150,HatSpCkByRW!I$3:I$150,0)/$Q162/$P162/tblCleElumTreatments!H$25,0)</f>
        <v>#VALUE!</v>
      </c>
      <c r="AA162" s="13" t="e">
        <f>ROUND(_xlfn.XLOOKUP('Yearling Chinook'!$A162,HatSpCkByRW!$A$3:$A$150,HatSpCkByRW!J$3:J$150,0)/$Q162/$P162/tblCleElumTreatments!I$25,0)</f>
        <v>#VALUE!</v>
      </c>
      <c r="AB162" s="13"/>
      <c r="AC162" s="13"/>
      <c r="AD162" s="13"/>
      <c r="AE162" s="13"/>
      <c r="AF162" s="13"/>
      <c r="AG162" s="13"/>
      <c r="AH162" s="13"/>
      <c r="AI162" s="13"/>
      <c r="AK162" s="2" t="str">
        <f t="shared" si="25"/>
        <v/>
      </c>
      <c r="AL162" s="2" t="str">
        <f t="shared" si="26"/>
        <v/>
      </c>
      <c r="AM162" s="13" t="str">
        <f t="shared" si="27"/>
        <v/>
      </c>
    </row>
    <row r="163" spans="1:39" x14ac:dyDescent="0.45">
      <c r="A163" s="17" t="str">
        <f>IF(tblTally!B161="","",tblTally!B161)</f>
        <v/>
      </c>
      <c r="B163" s="13" t="str">
        <f>IF(tblTally!B161="","",tblTally!C161+tblTally!D161)</f>
        <v/>
      </c>
      <c r="C163" s="13" t="str">
        <f>IF(tblTally!C161="","",tblTally!C161)</f>
        <v/>
      </c>
      <c r="D163" s="18" t="str">
        <f t="shared" si="20"/>
        <v/>
      </c>
      <c r="E163" s="13" t="str">
        <f>IF(tblTally!J161=0,"",tblTally!J161)</f>
        <v/>
      </c>
      <c r="F163" s="13" t="str">
        <f>IF(E163="","",E163+tblTally!AS161+tblTally!BB161)</f>
        <v/>
      </c>
      <c r="G163" s="13" t="str">
        <f>IF(tblTally!T161+tblTally!U161=0,"",tblTally!T161+tblTally!U161)</f>
        <v/>
      </c>
      <c r="H163" s="13" t="str">
        <f>IF(tblTally!V161+tblTally!W161=0,"",tblTally!V161+tblTally!W161)</f>
        <v/>
      </c>
      <c r="I163" s="13" t="str">
        <f>IF(tblTally!X161+tblTally!Y161=0,"",tblTally!X161+tblTally!Y161)</f>
        <v/>
      </c>
      <c r="J163" s="13" t="str">
        <f>IF(tblTally!Z161+tblTally!AA161=0,"",tblTally!Z161+tblTally!AA161)</f>
        <v/>
      </c>
      <c r="K163" s="13" t="str">
        <f>IF(tblTally!AB161+tblTally!AC161=0,"",tblTally!AB161+tblTally!AC161)</f>
        <v/>
      </c>
      <c r="L163">
        <f>tblTally!K161</f>
        <v>0</v>
      </c>
      <c r="M163" s="18" t="str">
        <f>IF(tblTally!E161="","",tblTally!E161/100)</f>
        <v/>
      </c>
      <c r="N163" s="18" t="str">
        <f t="shared" si="21"/>
        <v/>
      </c>
      <c r="O163" s="18" t="e">
        <f>ModelParameters!Intercept+ModelParameters!CH1offset+((B163-ModelParameters!MeanFlow)/ModelParameters!SDFlow)*ModelParameters!FlowSlope+((D163-ModelParameters!MeanDiversion)/ModelParameters!SDDiversion)*ModelParameters!DiversionSlope</f>
        <v>#VALUE!</v>
      </c>
      <c r="P163" s="18" t="e">
        <f t="shared" si="22"/>
        <v>#VALUE!</v>
      </c>
      <c r="Q163" s="21" t="e">
        <f t="shared" si="23"/>
        <v>#VALUE!</v>
      </c>
      <c r="R163" s="13" t="str">
        <f t="shared" si="24"/>
        <v/>
      </c>
      <c r="S163" s="13" t="e">
        <f>ROUND(_xlfn.XLOOKUP('Yearling Chinook'!$A163,HatSpCkByRW!$A$3:$A$150,HatSpCkByRW!B$3:B$150,0)/$Q163/$P163/tblCleElumTreatments!A$25,0)</f>
        <v>#VALUE!</v>
      </c>
      <c r="T163" s="13" t="e">
        <f>ROUND(_xlfn.XLOOKUP('Yearling Chinook'!$A163,HatSpCkByRW!$A$3:$A$150,HatSpCkByRW!C$3:C$150,0)/$Q163/$P163/tblCleElumTreatments!B$25,0)</f>
        <v>#VALUE!</v>
      </c>
      <c r="U163" s="13" t="e">
        <f>ROUND(_xlfn.XLOOKUP('Yearling Chinook'!$A163,HatSpCkByRW!$A$3:$A$150,HatSpCkByRW!D$3:D$150,0)/$Q163/$P163/tblCleElumTreatments!C$25,0)</f>
        <v>#VALUE!</v>
      </c>
      <c r="V163" s="13" t="e">
        <f>ROUND(_xlfn.XLOOKUP('Yearling Chinook'!$A163,HatSpCkByRW!$A$3:$A$150,HatSpCkByRW!E$3:E$150,0)/$Q163/$P163/tblCleElumTreatments!D$25,0)</f>
        <v>#VALUE!</v>
      </c>
      <c r="W163" s="13" t="e">
        <f>ROUND(_xlfn.XLOOKUP('Yearling Chinook'!$A163,HatSpCkByRW!$A$3:$A$150,HatSpCkByRW!F$3:F$150,0)/$Q163/$P163/tblCleElumTreatments!E$25,0)</f>
        <v>#VALUE!</v>
      </c>
      <c r="X163" s="13" t="e">
        <f>ROUND(_xlfn.XLOOKUP('Yearling Chinook'!$A163,HatSpCkByRW!$A$3:$A$150,HatSpCkByRW!G$3:G$150,0)/$Q163/$P163/tblCleElumTreatments!F$25,0)</f>
        <v>#VALUE!</v>
      </c>
      <c r="Y163" s="13" t="e">
        <f>ROUND(_xlfn.XLOOKUP('Yearling Chinook'!$A163,HatSpCkByRW!$A$3:$A$150,HatSpCkByRW!H$3:H$150,0)/$Q163/$P163/tblCleElumTreatments!G$25,0)</f>
        <v>#VALUE!</v>
      </c>
      <c r="Z163" s="13" t="e">
        <f>ROUND(_xlfn.XLOOKUP('Yearling Chinook'!$A163,HatSpCkByRW!$A$3:$A$150,HatSpCkByRW!I$3:I$150,0)/$Q163/$P163/tblCleElumTreatments!H$25,0)</f>
        <v>#VALUE!</v>
      </c>
      <c r="AA163" s="13" t="e">
        <f>ROUND(_xlfn.XLOOKUP('Yearling Chinook'!$A163,HatSpCkByRW!$A$3:$A$150,HatSpCkByRW!J$3:J$150,0)/$Q163/$P163/tblCleElumTreatments!I$25,0)</f>
        <v>#VALUE!</v>
      </c>
      <c r="AB163" s="13"/>
      <c r="AC163" s="13"/>
      <c r="AD163" s="13"/>
      <c r="AE163" s="13"/>
      <c r="AF163" s="13"/>
      <c r="AG163" s="13"/>
      <c r="AH163" s="13"/>
      <c r="AI163" s="13"/>
      <c r="AK163" s="2" t="str">
        <f t="shared" si="25"/>
        <v/>
      </c>
      <c r="AL163" s="2" t="str">
        <f t="shared" si="26"/>
        <v/>
      </c>
      <c r="AM163" s="13" t="str">
        <f t="shared" si="27"/>
        <v/>
      </c>
    </row>
    <row r="164" spans="1:39" x14ac:dyDescent="0.45">
      <c r="A164" s="17" t="str">
        <f>IF(tblTally!B162="","",tblTally!B162)</f>
        <v/>
      </c>
      <c r="B164" s="13" t="str">
        <f>IF(tblTally!B162="","",tblTally!C162+tblTally!D162)</f>
        <v/>
      </c>
      <c r="C164" s="13" t="str">
        <f>IF(tblTally!C162="","",tblTally!C162)</f>
        <v/>
      </c>
      <c r="D164" s="18" t="str">
        <f t="shared" si="20"/>
        <v/>
      </c>
      <c r="E164" s="13" t="str">
        <f>IF(tblTally!J162=0,"",tblTally!J162)</f>
        <v/>
      </c>
      <c r="F164" s="13" t="str">
        <f>IF(E164="","",E164+tblTally!AS162+tblTally!BB162)</f>
        <v/>
      </c>
      <c r="G164" s="13" t="str">
        <f>IF(tblTally!T162+tblTally!U162=0,"",tblTally!T162+tblTally!U162)</f>
        <v/>
      </c>
      <c r="H164" s="13" t="str">
        <f>IF(tblTally!V162+tblTally!W162=0,"",tblTally!V162+tblTally!W162)</f>
        <v/>
      </c>
      <c r="I164" s="13" t="str">
        <f>IF(tblTally!X162+tblTally!Y162=0,"",tblTally!X162+tblTally!Y162)</f>
        <v/>
      </c>
      <c r="J164" s="13" t="str">
        <f>IF(tblTally!Z162+tblTally!AA162=0,"",tblTally!Z162+tblTally!AA162)</f>
        <v/>
      </c>
      <c r="K164" s="13" t="str">
        <f>IF(tblTally!AB162+tblTally!AC162=0,"",tblTally!AB162+tblTally!AC162)</f>
        <v/>
      </c>
      <c r="L164">
        <f>tblTally!K162</f>
        <v>0</v>
      </c>
      <c r="M164" s="18" t="str">
        <f>IF(tblTally!E162="","",tblTally!E162/100)</f>
        <v/>
      </c>
      <c r="N164" s="18" t="str">
        <f t="shared" si="21"/>
        <v/>
      </c>
      <c r="O164" s="18" t="e">
        <f>ModelParameters!Intercept+ModelParameters!CH1offset+((B164-ModelParameters!MeanFlow)/ModelParameters!SDFlow)*ModelParameters!FlowSlope+((D164-ModelParameters!MeanDiversion)/ModelParameters!SDDiversion)*ModelParameters!DiversionSlope</f>
        <v>#VALUE!</v>
      </c>
      <c r="P164" s="18" t="e">
        <f t="shared" si="22"/>
        <v>#VALUE!</v>
      </c>
      <c r="Q164" s="21" t="e">
        <f t="shared" si="23"/>
        <v>#VALUE!</v>
      </c>
      <c r="R164" s="13" t="str">
        <f t="shared" si="24"/>
        <v/>
      </c>
      <c r="S164" s="13" t="e">
        <f>ROUND(_xlfn.XLOOKUP('Yearling Chinook'!$A164,HatSpCkByRW!$A$3:$A$150,HatSpCkByRW!B$3:B$150,0)/$Q164/$P164/tblCleElumTreatments!A$25,0)</f>
        <v>#VALUE!</v>
      </c>
      <c r="T164" s="13" t="e">
        <f>ROUND(_xlfn.XLOOKUP('Yearling Chinook'!$A164,HatSpCkByRW!$A$3:$A$150,HatSpCkByRW!C$3:C$150,0)/$Q164/$P164/tblCleElumTreatments!B$25,0)</f>
        <v>#VALUE!</v>
      </c>
      <c r="U164" s="13" t="e">
        <f>ROUND(_xlfn.XLOOKUP('Yearling Chinook'!$A164,HatSpCkByRW!$A$3:$A$150,HatSpCkByRW!D$3:D$150,0)/$Q164/$P164/tblCleElumTreatments!C$25,0)</f>
        <v>#VALUE!</v>
      </c>
      <c r="V164" s="13" t="e">
        <f>ROUND(_xlfn.XLOOKUP('Yearling Chinook'!$A164,HatSpCkByRW!$A$3:$A$150,HatSpCkByRW!E$3:E$150,0)/$Q164/$P164/tblCleElumTreatments!D$25,0)</f>
        <v>#VALUE!</v>
      </c>
      <c r="W164" s="13" t="e">
        <f>ROUND(_xlfn.XLOOKUP('Yearling Chinook'!$A164,HatSpCkByRW!$A$3:$A$150,HatSpCkByRW!F$3:F$150,0)/$Q164/$P164/tblCleElumTreatments!E$25,0)</f>
        <v>#VALUE!</v>
      </c>
      <c r="X164" s="13" t="e">
        <f>ROUND(_xlfn.XLOOKUP('Yearling Chinook'!$A164,HatSpCkByRW!$A$3:$A$150,HatSpCkByRW!G$3:G$150,0)/$Q164/$P164/tblCleElumTreatments!F$25,0)</f>
        <v>#VALUE!</v>
      </c>
      <c r="Y164" s="13" t="e">
        <f>ROUND(_xlfn.XLOOKUP('Yearling Chinook'!$A164,HatSpCkByRW!$A$3:$A$150,HatSpCkByRW!H$3:H$150,0)/$Q164/$P164/tblCleElumTreatments!G$25,0)</f>
        <v>#VALUE!</v>
      </c>
      <c r="Z164" s="13" t="e">
        <f>ROUND(_xlfn.XLOOKUP('Yearling Chinook'!$A164,HatSpCkByRW!$A$3:$A$150,HatSpCkByRW!I$3:I$150,0)/$Q164/$P164/tblCleElumTreatments!H$25,0)</f>
        <v>#VALUE!</v>
      </c>
      <c r="AA164" s="13" t="e">
        <f>ROUND(_xlfn.XLOOKUP('Yearling Chinook'!$A164,HatSpCkByRW!$A$3:$A$150,HatSpCkByRW!J$3:J$150,0)/$Q164/$P164/tblCleElumTreatments!I$25,0)</f>
        <v>#VALUE!</v>
      </c>
      <c r="AB164" s="13"/>
      <c r="AC164" s="13"/>
      <c r="AD164" s="13"/>
      <c r="AE164" s="13"/>
      <c r="AF164" s="13"/>
      <c r="AG164" s="13"/>
      <c r="AH164" s="13"/>
      <c r="AI164" s="13"/>
      <c r="AK164" s="2" t="str">
        <f t="shared" si="25"/>
        <v/>
      </c>
      <c r="AL164" s="2" t="str">
        <f t="shared" si="26"/>
        <v/>
      </c>
      <c r="AM164" s="13" t="str">
        <f t="shared" si="27"/>
        <v/>
      </c>
    </row>
    <row r="165" spans="1:39" x14ac:dyDescent="0.45">
      <c r="A165" s="17" t="str">
        <f>IF(tblTally!B163="","",tblTally!B163)</f>
        <v/>
      </c>
      <c r="B165" s="13" t="str">
        <f>IF(tblTally!B163="","",tblTally!C163+tblTally!D163)</f>
        <v/>
      </c>
      <c r="C165" s="13" t="str">
        <f>IF(tblTally!C163="","",tblTally!C163)</f>
        <v/>
      </c>
      <c r="D165" s="18" t="str">
        <f t="shared" si="20"/>
        <v/>
      </c>
      <c r="E165" s="13" t="str">
        <f>IF(tblTally!J163=0,"",tblTally!J163)</f>
        <v/>
      </c>
      <c r="F165" s="13" t="str">
        <f>IF(E165="","",E165+tblTally!AS163+tblTally!BB163)</f>
        <v/>
      </c>
      <c r="G165" s="13" t="str">
        <f>IF(tblTally!T163+tblTally!U163=0,"",tblTally!T163+tblTally!U163)</f>
        <v/>
      </c>
      <c r="H165" s="13" t="str">
        <f>IF(tblTally!V163+tblTally!W163=0,"",tblTally!V163+tblTally!W163)</f>
        <v/>
      </c>
      <c r="I165" s="13" t="str">
        <f>IF(tblTally!X163+tblTally!Y163=0,"",tblTally!X163+tblTally!Y163)</f>
        <v/>
      </c>
      <c r="J165" s="13" t="str">
        <f>IF(tblTally!Z163+tblTally!AA163=0,"",tblTally!Z163+tblTally!AA163)</f>
        <v/>
      </c>
      <c r="K165" s="13" t="str">
        <f>IF(tblTally!AB163+tblTally!AC163=0,"",tblTally!AB163+tblTally!AC163)</f>
        <v/>
      </c>
      <c r="L165">
        <f>tblTally!K163</f>
        <v>0</v>
      </c>
      <c r="M165" s="18" t="str">
        <f>IF(tblTally!E163="","",tblTally!E163/100)</f>
        <v/>
      </c>
      <c r="N165" s="18" t="str">
        <f t="shared" si="21"/>
        <v/>
      </c>
      <c r="O165" s="18" t="e">
        <f>ModelParameters!Intercept+ModelParameters!CH1offset+((B165-ModelParameters!MeanFlow)/ModelParameters!SDFlow)*ModelParameters!FlowSlope+((D165-ModelParameters!MeanDiversion)/ModelParameters!SDDiversion)*ModelParameters!DiversionSlope</f>
        <v>#VALUE!</v>
      </c>
      <c r="P165" s="18" t="e">
        <f t="shared" si="22"/>
        <v>#VALUE!</v>
      </c>
      <c r="Q165" s="21" t="e">
        <f t="shared" si="23"/>
        <v>#VALUE!</v>
      </c>
      <c r="R165" s="13" t="str">
        <f t="shared" si="24"/>
        <v/>
      </c>
      <c r="S165" s="13" t="e">
        <f>ROUND(_xlfn.XLOOKUP('Yearling Chinook'!$A165,HatSpCkByRW!$A$3:$A$150,HatSpCkByRW!B$3:B$150,0)/$Q165/$P165/tblCleElumTreatments!A$25,0)</f>
        <v>#VALUE!</v>
      </c>
      <c r="T165" s="13" t="e">
        <f>ROUND(_xlfn.XLOOKUP('Yearling Chinook'!$A165,HatSpCkByRW!$A$3:$A$150,HatSpCkByRW!C$3:C$150,0)/$Q165/$P165/tblCleElumTreatments!B$25,0)</f>
        <v>#VALUE!</v>
      </c>
      <c r="U165" s="13" t="e">
        <f>ROUND(_xlfn.XLOOKUP('Yearling Chinook'!$A165,HatSpCkByRW!$A$3:$A$150,HatSpCkByRW!D$3:D$150,0)/$Q165/$P165/tblCleElumTreatments!C$25,0)</f>
        <v>#VALUE!</v>
      </c>
      <c r="V165" s="13" t="e">
        <f>ROUND(_xlfn.XLOOKUP('Yearling Chinook'!$A165,HatSpCkByRW!$A$3:$A$150,HatSpCkByRW!E$3:E$150,0)/$Q165/$P165/tblCleElumTreatments!D$25,0)</f>
        <v>#VALUE!</v>
      </c>
      <c r="W165" s="13" t="e">
        <f>ROUND(_xlfn.XLOOKUP('Yearling Chinook'!$A165,HatSpCkByRW!$A$3:$A$150,HatSpCkByRW!F$3:F$150,0)/$Q165/$P165/tblCleElumTreatments!E$25,0)</f>
        <v>#VALUE!</v>
      </c>
      <c r="X165" s="13" t="e">
        <f>ROUND(_xlfn.XLOOKUP('Yearling Chinook'!$A165,HatSpCkByRW!$A$3:$A$150,HatSpCkByRW!G$3:G$150,0)/$Q165/$P165/tblCleElumTreatments!F$25,0)</f>
        <v>#VALUE!</v>
      </c>
      <c r="Y165" s="13" t="e">
        <f>ROUND(_xlfn.XLOOKUP('Yearling Chinook'!$A165,HatSpCkByRW!$A$3:$A$150,HatSpCkByRW!H$3:H$150,0)/$Q165/$P165/tblCleElumTreatments!G$25,0)</f>
        <v>#VALUE!</v>
      </c>
      <c r="Z165" s="13" t="e">
        <f>ROUND(_xlfn.XLOOKUP('Yearling Chinook'!$A165,HatSpCkByRW!$A$3:$A$150,HatSpCkByRW!I$3:I$150,0)/$Q165/$P165/tblCleElumTreatments!H$25,0)</f>
        <v>#VALUE!</v>
      </c>
      <c r="AA165" s="13" t="e">
        <f>ROUND(_xlfn.XLOOKUP('Yearling Chinook'!$A165,HatSpCkByRW!$A$3:$A$150,HatSpCkByRW!J$3:J$150,0)/$Q165/$P165/tblCleElumTreatments!I$25,0)</f>
        <v>#VALUE!</v>
      </c>
      <c r="AB165" s="13"/>
      <c r="AC165" s="13"/>
      <c r="AD165" s="13"/>
      <c r="AE165" s="13"/>
      <c r="AF165" s="13"/>
      <c r="AG165" s="13"/>
      <c r="AH165" s="13"/>
      <c r="AI165" s="13"/>
      <c r="AK165" s="2" t="str">
        <f t="shared" si="25"/>
        <v/>
      </c>
      <c r="AL165" s="2" t="str">
        <f t="shared" si="26"/>
        <v/>
      </c>
      <c r="AM165" s="13" t="str">
        <f t="shared" si="27"/>
        <v/>
      </c>
    </row>
    <row r="166" spans="1:39" x14ac:dyDescent="0.45">
      <c r="A166" s="17" t="str">
        <f>IF(tblTally!B164="","",tblTally!B164)</f>
        <v/>
      </c>
      <c r="B166" s="13" t="str">
        <f>IF(tblTally!B164="","",tblTally!C164+tblTally!D164)</f>
        <v/>
      </c>
      <c r="C166" s="13" t="str">
        <f>IF(tblTally!C164="","",tblTally!C164)</f>
        <v/>
      </c>
      <c r="D166" s="18" t="str">
        <f t="shared" si="20"/>
        <v/>
      </c>
      <c r="E166" s="13" t="str">
        <f>IF(tblTally!J164=0,"",tblTally!J164)</f>
        <v/>
      </c>
      <c r="F166" s="13" t="str">
        <f>IF(E166="","",E166+tblTally!AS164+tblTally!BB164)</f>
        <v/>
      </c>
      <c r="G166" s="13" t="str">
        <f>IF(tblTally!T164+tblTally!U164=0,"",tblTally!T164+tblTally!U164)</f>
        <v/>
      </c>
      <c r="H166" s="13" t="str">
        <f>IF(tblTally!V164+tblTally!W164=0,"",tblTally!V164+tblTally!W164)</f>
        <v/>
      </c>
      <c r="I166" s="13" t="str">
        <f>IF(tblTally!X164+tblTally!Y164=0,"",tblTally!X164+tblTally!Y164)</f>
        <v/>
      </c>
      <c r="J166" s="13" t="str">
        <f>IF(tblTally!Z164+tblTally!AA164=0,"",tblTally!Z164+tblTally!AA164)</f>
        <v/>
      </c>
      <c r="K166" s="13" t="str">
        <f>IF(tblTally!AB164+tblTally!AC164=0,"",tblTally!AB164+tblTally!AC164)</f>
        <v/>
      </c>
      <c r="L166">
        <f>tblTally!K164</f>
        <v>0</v>
      </c>
      <c r="M166" s="18" t="str">
        <f>IF(tblTally!E164="","",tblTally!E164/100)</f>
        <v/>
      </c>
      <c r="N166" s="18" t="str">
        <f t="shared" si="21"/>
        <v/>
      </c>
      <c r="O166" s="18" t="e">
        <f>ModelParameters!Intercept+ModelParameters!CH1offset+((B166-ModelParameters!MeanFlow)/ModelParameters!SDFlow)*ModelParameters!FlowSlope+((D166-ModelParameters!MeanDiversion)/ModelParameters!SDDiversion)*ModelParameters!DiversionSlope</f>
        <v>#VALUE!</v>
      </c>
      <c r="P166" s="18" t="e">
        <f t="shared" si="22"/>
        <v>#VALUE!</v>
      </c>
      <c r="Q166" s="21" t="e">
        <f t="shared" si="23"/>
        <v>#VALUE!</v>
      </c>
      <c r="R166" s="13" t="str">
        <f t="shared" si="24"/>
        <v/>
      </c>
      <c r="S166" s="13" t="e">
        <f>ROUND(_xlfn.XLOOKUP('Yearling Chinook'!$A166,HatSpCkByRW!$A$3:$A$150,HatSpCkByRW!B$3:B$150,0)/$Q166/$P166/tblCleElumTreatments!A$25,0)</f>
        <v>#VALUE!</v>
      </c>
      <c r="T166" s="13" t="e">
        <f>ROUND(_xlfn.XLOOKUP('Yearling Chinook'!$A166,HatSpCkByRW!$A$3:$A$150,HatSpCkByRW!C$3:C$150,0)/$Q166/$P166/tblCleElumTreatments!B$25,0)</f>
        <v>#VALUE!</v>
      </c>
      <c r="U166" s="13" t="e">
        <f>ROUND(_xlfn.XLOOKUP('Yearling Chinook'!$A166,HatSpCkByRW!$A$3:$A$150,HatSpCkByRW!D$3:D$150,0)/$Q166/$P166/tblCleElumTreatments!C$25,0)</f>
        <v>#VALUE!</v>
      </c>
      <c r="V166" s="13" t="e">
        <f>ROUND(_xlfn.XLOOKUP('Yearling Chinook'!$A166,HatSpCkByRW!$A$3:$A$150,HatSpCkByRW!E$3:E$150,0)/$Q166/$P166/tblCleElumTreatments!D$25,0)</f>
        <v>#VALUE!</v>
      </c>
      <c r="W166" s="13" t="e">
        <f>ROUND(_xlfn.XLOOKUP('Yearling Chinook'!$A166,HatSpCkByRW!$A$3:$A$150,HatSpCkByRW!F$3:F$150,0)/$Q166/$P166/tblCleElumTreatments!E$25,0)</f>
        <v>#VALUE!</v>
      </c>
      <c r="X166" s="13" t="e">
        <f>ROUND(_xlfn.XLOOKUP('Yearling Chinook'!$A166,HatSpCkByRW!$A$3:$A$150,HatSpCkByRW!G$3:G$150,0)/$Q166/$P166/tblCleElumTreatments!F$25,0)</f>
        <v>#VALUE!</v>
      </c>
      <c r="Y166" s="13" t="e">
        <f>ROUND(_xlfn.XLOOKUP('Yearling Chinook'!$A166,HatSpCkByRW!$A$3:$A$150,HatSpCkByRW!H$3:H$150,0)/$Q166/$P166/tblCleElumTreatments!G$25,0)</f>
        <v>#VALUE!</v>
      </c>
      <c r="Z166" s="13" t="e">
        <f>ROUND(_xlfn.XLOOKUP('Yearling Chinook'!$A166,HatSpCkByRW!$A$3:$A$150,HatSpCkByRW!I$3:I$150,0)/$Q166/$P166/tblCleElumTreatments!H$25,0)</f>
        <v>#VALUE!</v>
      </c>
      <c r="AA166" s="13" t="e">
        <f>ROUND(_xlfn.XLOOKUP('Yearling Chinook'!$A166,HatSpCkByRW!$A$3:$A$150,HatSpCkByRW!J$3:J$150,0)/$Q166/$P166/tblCleElumTreatments!I$25,0)</f>
        <v>#VALUE!</v>
      </c>
      <c r="AB166" s="13"/>
      <c r="AC166" s="13"/>
      <c r="AD166" s="13"/>
      <c r="AE166" s="13"/>
      <c r="AF166" s="13"/>
      <c r="AG166" s="13"/>
      <c r="AH166" s="13"/>
      <c r="AI166" s="13"/>
      <c r="AK166" s="2" t="str">
        <f t="shared" si="25"/>
        <v/>
      </c>
      <c r="AL166" s="2" t="str">
        <f t="shared" si="26"/>
        <v/>
      </c>
      <c r="AM166" s="13" t="str">
        <f t="shared" si="27"/>
        <v/>
      </c>
    </row>
    <row r="167" spans="1:39" x14ac:dyDescent="0.45">
      <c r="A167" s="17" t="str">
        <f>IF(tblTally!B165="","",tblTally!B165)</f>
        <v/>
      </c>
      <c r="B167" s="13" t="str">
        <f>IF(tblTally!B165="","",tblTally!C165+tblTally!D165)</f>
        <v/>
      </c>
      <c r="C167" s="13" t="str">
        <f>IF(tblTally!C165="","",tblTally!C165)</f>
        <v/>
      </c>
      <c r="D167" s="18" t="str">
        <f t="shared" si="20"/>
        <v/>
      </c>
      <c r="E167" s="13" t="str">
        <f>IF(tblTally!J165=0,"",tblTally!J165)</f>
        <v/>
      </c>
      <c r="F167" s="13" t="str">
        <f>IF(E167="","",E167+tblTally!AS165+tblTally!BB165)</f>
        <v/>
      </c>
      <c r="G167" s="13" t="str">
        <f>IF(tblTally!T165+tblTally!U165=0,"",tblTally!T165+tblTally!U165)</f>
        <v/>
      </c>
      <c r="H167" s="13" t="str">
        <f>IF(tblTally!V165+tblTally!W165=0,"",tblTally!V165+tblTally!W165)</f>
        <v/>
      </c>
      <c r="I167" s="13" t="str">
        <f>IF(tblTally!X165+tblTally!Y165=0,"",tblTally!X165+tblTally!Y165)</f>
        <v/>
      </c>
      <c r="J167" s="13" t="str">
        <f>IF(tblTally!Z165+tblTally!AA165=0,"",tblTally!Z165+tblTally!AA165)</f>
        <v/>
      </c>
      <c r="K167" s="13" t="str">
        <f>IF(tblTally!AB165+tblTally!AC165=0,"",tblTally!AB165+tblTally!AC165)</f>
        <v/>
      </c>
      <c r="L167">
        <f>tblTally!K165</f>
        <v>0</v>
      </c>
      <c r="M167" s="18" t="str">
        <f>IF(tblTally!E165="","",tblTally!E165/100)</f>
        <v/>
      </c>
      <c r="N167" s="18" t="str">
        <f t="shared" si="21"/>
        <v/>
      </c>
      <c r="O167" s="18" t="e">
        <f>ModelParameters!Intercept+ModelParameters!CH1offset+((B167-ModelParameters!MeanFlow)/ModelParameters!SDFlow)*ModelParameters!FlowSlope+((D167-ModelParameters!MeanDiversion)/ModelParameters!SDDiversion)*ModelParameters!DiversionSlope</f>
        <v>#VALUE!</v>
      </c>
      <c r="P167" s="18" t="e">
        <f t="shared" si="22"/>
        <v>#VALUE!</v>
      </c>
      <c r="Q167" s="21" t="e">
        <f t="shared" si="23"/>
        <v>#VALUE!</v>
      </c>
      <c r="R167" s="13" t="str">
        <f t="shared" si="24"/>
        <v/>
      </c>
      <c r="S167" s="13" t="e">
        <f>ROUND(_xlfn.XLOOKUP('Yearling Chinook'!$A167,HatSpCkByRW!$A$3:$A$150,HatSpCkByRW!B$3:B$150,0)/$Q167/$P167/tblCleElumTreatments!A$25,0)</f>
        <v>#VALUE!</v>
      </c>
      <c r="T167" s="13" t="e">
        <f>ROUND(_xlfn.XLOOKUP('Yearling Chinook'!$A167,HatSpCkByRW!$A$3:$A$150,HatSpCkByRW!C$3:C$150,0)/$Q167/$P167/tblCleElumTreatments!B$25,0)</f>
        <v>#VALUE!</v>
      </c>
      <c r="U167" s="13" t="e">
        <f>ROUND(_xlfn.XLOOKUP('Yearling Chinook'!$A167,HatSpCkByRW!$A$3:$A$150,HatSpCkByRW!D$3:D$150,0)/$Q167/$P167/tblCleElumTreatments!C$25,0)</f>
        <v>#VALUE!</v>
      </c>
      <c r="V167" s="13" t="e">
        <f>ROUND(_xlfn.XLOOKUP('Yearling Chinook'!$A167,HatSpCkByRW!$A$3:$A$150,HatSpCkByRW!E$3:E$150,0)/$Q167/$P167/tblCleElumTreatments!D$25,0)</f>
        <v>#VALUE!</v>
      </c>
      <c r="W167" s="13" t="e">
        <f>ROUND(_xlfn.XLOOKUP('Yearling Chinook'!$A167,HatSpCkByRW!$A$3:$A$150,HatSpCkByRW!F$3:F$150,0)/$Q167/$P167/tblCleElumTreatments!E$25,0)</f>
        <v>#VALUE!</v>
      </c>
      <c r="X167" s="13" t="e">
        <f>ROUND(_xlfn.XLOOKUP('Yearling Chinook'!$A167,HatSpCkByRW!$A$3:$A$150,HatSpCkByRW!G$3:G$150,0)/$Q167/$P167/tblCleElumTreatments!F$25,0)</f>
        <v>#VALUE!</v>
      </c>
      <c r="Y167" s="13" t="e">
        <f>ROUND(_xlfn.XLOOKUP('Yearling Chinook'!$A167,HatSpCkByRW!$A$3:$A$150,HatSpCkByRW!H$3:H$150,0)/$Q167/$P167/tblCleElumTreatments!G$25,0)</f>
        <v>#VALUE!</v>
      </c>
      <c r="Z167" s="13" t="e">
        <f>ROUND(_xlfn.XLOOKUP('Yearling Chinook'!$A167,HatSpCkByRW!$A$3:$A$150,HatSpCkByRW!I$3:I$150,0)/$Q167/$P167/tblCleElumTreatments!H$25,0)</f>
        <v>#VALUE!</v>
      </c>
      <c r="AA167" s="13" t="e">
        <f>ROUND(_xlfn.XLOOKUP('Yearling Chinook'!$A167,HatSpCkByRW!$A$3:$A$150,HatSpCkByRW!J$3:J$150,0)/$Q167/$P167/tblCleElumTreatments!I$25,0)</f>
        <v>#VALUE!</v>
      </c>
      <c r="AB167" s="13"/>
      <c r="AC167" s="13"/>
      <c r="AD167" s="13"/>
      <c r="AE167" s="13"/>
      <c r="AF167" s="13"/>
      <c r="AG167" s="13"/>
      <c r="AH167" s="13"/>
      <c r="AI167" s="13"/>
      <c r="AK167" s="2" t="str">
        <f t="shared" si="25"/>
        <v/>
      </c>
      <c r="AL167" s="2" t="str">
        <f t="shared" si="26"/>
        <v/>
      </c>
      <c r="AM167" s="13" t="str">
        <f t="shared" si="27"/>
        <v/>
      </c>
    </row>
    <row r="168" spans="1:39" x14ac:dyDescent="0.45">
      <c r="A168" s="17" t="str">
        <f>IF(tblTally!B166="","",tblTally!B166)</f>
        <v/>
      </c>
      <c r="B168" s="13" t="str">
        <f>IF(tblTally!B166="","",tblTally!C166+tblTally!D166)</f>
        <v/>
      </c>
      <c r="C168" s="13" t="str">
        <f>IF(tblTally!C166="","",tblTally!C166)</f>
        <v/>
      </c>
      <c r="D168" s="18" t="str">
        <f t="shared" si="20"/>
        <v/>
      </c>
      <c r="E168" s="13" t="str">
        <f>IF(tblTally!J166=0,"",tblTally!J166)</f>
        <v/>
      </c>
      <c r="F168" s="13" t="str">
        <f>IF(E168="","",E168+tblTally!AS166+tblTally!BB166)</f>
        <v/>
      </c>
      <c r="G168" s="13" t="str">
        <f>IF(tblTally!T166+tblTally!U166=0,"",tblTally!T166+tblTally!U166)</f>
        <v/>
      </c>
      <c r="H168" s="13" t="str">
        <f>IF(tblTally!V166+tblTally!W166=0,"",tblTally!V166+tblTally!W166)</f>
        <v/>
      </c>
      <c r="I168" s="13" t="str">
        <f>IF(tblTally!X166+tblTally!Y166=0,"",tblTally!X166+tblTally!Y166)</f>
        <v/>
      </c>
      <c r="J168" s="13" t="str">
        <f>IF(tblTally!Z166+tblTally!AA166=0,"",tblTally!Z166+tblTally!AA166)</f>
        <v/>
      </c>
      <c r="K168" s="13" t="str">
        <f>IF(tblTally!AB166+tblTally!AC166=0,"",tblTally!AB166+tblTally!AC166)</f>
        <v/>
      </c>
      <c r="L168">
        <f>tblTally!K166</f>
        <v>0</v>
      </c>
      <c r="M168" s="18" t="str">
        <f>IF(tblTally!E166="","",tblTally!E166/100)</f>
        <v/>
      </c>
      <c r="N168" s="18" t="str">
        <f t="shared" si="21"/>
        <v/>
      </c>
      <c r="O168" s="18" t="e">
        <f>ModelParameters!Intercept+ModelParameters!CH1offset+((B168-ModelParameters!MeanFlow)/ModelParameters!SDFlow)*ModelParameters!FlowSlope+((D168-ModelParameters!MeanDiversion)/ModelParameters!SDDiversion)*ModelParameters!DiversionSlope</f>
        <v>#VALUE!</v>
      </c>
      <c r="P168" s="18" t="e">
        <f t="shared" si="22"/>
        <v>#VALUE!</v>
      </c>
      <c r="Q168" s="21" t="e">
        <f t="shared" si="23"/>
        <v>#VALUE!</v>
      </c>
      <c r="R168" s="13" t="str">
        <f t="shared" si="24"/>
        <v/>
      </c>
      <c r="S168" s="13" t="e">
        <f>ROUND(_xlfn.XLOOKUP('Yearling Chinook'!$A168,HatSpCkByRW!$A$3:$A$150,HatSpCkByRW!B$3:B$150,0)/$Q168/$P168/tblCleElumTreatments!A$25,0)</f>
        <v>#VALUE!</v>
      </c>
      <c r="T168" s="13" t="e">
        <f>ROUND(_xlfn.XLOOKUP('Yearling Chinook'!$A168,HatSpCkByRW!$A$3:$A$150,HatSpCkByRW!C$3:C$150,0)/$Q168/$P168/tblCleElumTreatments!B$25,0)</f>
        <v>#VALUE!</v>
      </c>
      <c r="U168" s="13" t="e">
        <f>ROUND(_xlfn.XLOOKUP('Yearling Chinook'!$A168,HatSpCkByRW!$A$3:$A$150,HatSpCkByRW!D$3:D$150,0)/$Q168/$P168/tblCleElumTreatments!C$25,0)</f>
        <v>#VALUE!</v>
      </c>
      <c r="V168" s="13" t="e">
        <f>ROUND(_xlfn.XLOOKUP('Yearling Chinook'!$A168,HatSpCkByRW!$A$3:$A$150,HatSpCkByRW!E$3:E$150,0)/$Q168/$P168/tblCleElumTreatments!D$25,0)</f>
        <v>#VALUE!</v>
      </c>
      <c r="W168" s="13" t="e">
        <f>ROUND(_xlfn.XLOOKUP('Yearling Chinook'!$A168,HatSpCkByRW!$A$3:$A$150,HatSpCkByRW!F$3:F$150,0)/$Q168/$P168/tblCleElumTreatments!E$25,0)</f>
        <v>#VALUE!</v>
      </c>
      <c r="X168" s="13" t="e">
        <f>ROUND(_xlfn.XLOOKUP('Yearling Chinook'!$A168,HatSpCkByRW!$A$3:$A$150,HatSpCkByRW!G$3:G$150,0)/$Q168/$P168/tblCleElumTreatments!F$25,0)</f>
        <v>#VALUE!</v>
      </c>
      <c r="Y168" s="13" t="e">
        <f>ROUND(_xlfn.XLOOKUP('Yearling Chinook'!$A168,HatSpCkByRW!$A$3:$A$150,HatSpCkByRW!H$3:H$150,0)/$Q168/$P168/tblCleElumTreatments!G$25,0)</f>
        <v>#VALUE!</v>
      </c>
      <c r="Z168" s="13" t="e">
        <f>ROUND(_xlfn.XLOOKUP('Yearling Chinook'!$A168,HatSpCkByRW!$A$3:$A$150,HatSpCkByRW!I$3:I$150,0)/$Q168/$P168/tblCleElumTreatments!H$25,0)</f>
        <v>#VALUE!</v>
      </c>
      <c r="AA168" s="13" t="e">
        <f>ROUND(_xlfn.XLOOKUP('Yearling Chinook'!$A168,HatSpCkByRW!$A$3:$A$150,HatSpCkByRW!J$3:J$150,0)/$Q168/$P168/tblCleElumTreatments!I$25,0)</f>
        <v>#VALUE!</v>
      </c>
      <c r="AB168" s="13"/>
      <c r="AC168" s="13"/>
      <c r="AD168" s="13"/>
      <c r="AE168" s="13"/>
      <c r="AF168" s="13"/>
      <c r="AG168" s="13"/>
      <c r="AH168" s="13"/>
      <c r="AI168" s="13"/>
      <c r="AK168" s="2" t="str">
        <f t="shared" si="25"/>
        <v/>
      </c>
      <c r="AL168" s="2" t="str">
        <f t="shared" si="26"/>
        <v/>
      </c>
      <c r="AM168" s="13" t="str">
        <f t="shared" si="27"/>
        <v/>
      </c>
    </row>
    <row r="169" spans="1:39" x14ac:dyDescent="0.45">
      <c r="A169" s="17" t="str">
        <f>IF(tblTally!B167="","",tblTally!B167)</f>
        <v/>
      </c>
      <c r="B169" s="13" t="str">
        <f>IF(tblTally!B167="","",tblTally!C167+tblTally!D167)</f>
        <v/>
      </c>
      <c r="C169" s="13" t="str">
        <f>IF(tblTally!C167="","",tblTally!C167)</f>
        <v/>
      </c>
      <c r="D169" s="18" t="str">
        <f t="shared" si="20"/>
        <v/>
      </c>
      <c r="E169" s="13" t="str">
        <f>IF(tblTally!J167=0,"",tblTally!J167)</f>
        <v/>
      </c>
      <c r="F169" s="13" t="str">
        <f>IF(E169="","",E169+tblTally!AS167+tblTally!BB167)</f>
        <v/>
      </c>
      <c r="G169" s="13" t="str">
        <f>IF(tblTally!T167+tblTally!U167=0,"",tblTally!T167+tblTally!U167)</f>
        <v/>
      </c>
      <c r="H169" s="13" t="str">
        <f>IF(tblTally!V167+tblTally!W167=0,"",tblTally!V167+tblTally!W167)</f>
        <v/>
      </c>
      <c r="I169" s="13" t="str">
        <f>IF(tblTally!X167+tblTally!Y167=0,"",tblTally!X167+tblTally!Y167)</f>
        <v/>
      </c>
      <c r="J169" s="13" t="str">
        <f>IF(tblTally!Z167+tblTally!AA167=0,"",tblTally!Z167+tblTally!AA167)</f>
        <v/>
      </c>
      <c r="K169" s="13" t="str">
        <f>IF(tblTally!AB167+tblTally!AC167=0,"",tblTally!AB167+tblTally!AC167)</f>
        <v/>
      </c>
      <c r="L169">
        <f>tblTally!K167</f>
        <v>0</v>
      </c>
      <c r="M169" s="18" t="str">
        <f>IF(tblTally!E167="","",tblTally!E167/100)</f>
        <v/>
      </c>
      <c r="N169" s="18" t="str">
        <f t="shared" si="21"/>
        <v/>
      </c>
      <c r="O169" s="18" t="e">
        <f>ModelParameters!Intercept+ModelParameters!CH1offset+((B169-ModelParameters!MeanFlow)/ModelParameters!SDFlow)*ModelParameters!FlowSlope+((D169-ModelParameters!MeanDiversion)/ModelParameters!SDDiversion)*ModelParameters!DiversionSlope</f>
        <v>#VALUE!</v>
      </c>
      <c r="P169" s="18" t="e">
        <f t="shared" si="22"/>
        <v>#VALUE!</v>
      </c>
      <c r="Q169" s="21" t="e">
        <f t="shared" si="23"/>
        <v>#VALUE!</v>
      </c>
      <c r="R169" s="13" t="str">
        <f t="shared" si="24"/>
        <v/>
      </c>
      <c r="S169" s="13" t="e">
        <f>ROUND(_xlfn.XLOOKUP('Yearling Chinook'!$A169,HatSpCkByRW!$A$3:$A$150,HatSpCkByRW!B$3:B$150,0)/$Q169/$P169/tblCleElumTreatments!A$25,0)</f>
        <v>#VALUE!</v>
      </c>
      <c r="T169" s="13" t="e">
        <f>ROUND(_xlfn.XLOOKUP('Yearling Chinook'!$A169,HatSpCkByRW!$A$3:$A$150,HatSpCkByRW!C$3:C$150,0)/$Q169/$P169/tblCleElumTreatments!B$25,0)</f>
        <v>#VALUE!</v>
      </c>
      <c r="U169" s="13" t="e">
        <f>ROUND(_xlfn.XLOOKUP('Yearling Chinook'!$A169,HatSpCkByRW!$A$3:$A$150,HatSpCkByRW!D$3:D$150,0)/$Q169/$P169/tblCleElumTreatments!C$25,0)</f>
        <v>#VALUE!</v>
      </c>
      <c r="V169" s="13" t="e">
        <f>ROUND(_xlfn.XLOOKUP('Yearling Chinook'!$A169,HatSpCkByRW!$A$3:$A$150,HatSpCkByRW!E$3:E$150,0)/$Q169/$P169/tblCleElumTreatments!D$25,0)</f>
        <v>#VALUE!</v>
      </c>
      <c r="W169" s="13" t="e">
        <f>ROUND(_xlfn.XLOOKUP('Yearling Chinook'!$A169,HatSpCkByRW!$A$3:$A$150,HatSpCkByRW!F$3:F$150,0)/$Q169/$P169/tblCleElumTreatments!E$25,0)</f>
        <v>#VALUE!</v>
      </c>
      <c r="X169" s="13" t="e">
        <f>ROUND(_xlfn.XLOOKUP('Yearling Chinook'!$A169,HatSpCkByRW!$A$3:$A$150,HatSpCkByRW!G$3:G$150,0)/$Q169/$P169/tblCleElumTreatments!F$25,0)</f>
        <v>#VALUE!</v>
      </c>
      <c r="Y169" s="13" t="e">
        <f>ROUND(_xlfn.XLOOKUP('Yearling Chinook'!$A169,HatSpCkByRW!$A$3:$A$150,HatSpCkByRW!H$3:H$150,0)/$Q169/$P169/tblCleElumTreatments!G$25,0)</f>
        <v>#VALUE!</v>
      </c>
      <c r="Z169" s="13" t="e">
        <f>ROUND(_xlfn.XLOOKUP('Yearling Chinook'!$A169,HatSpCkByRW!$A$3:$A$150,HatSpCkByRW!I$3:I$150,0)/$Q169/$P169/tblCleElumTreatments!H$25,0)</f>
        <v>#VALUE!</v>
      </c>
      <c r="AA169" s="13" t="e">
        <f>ROUND(_xlfn.XLOOKUP('Yearling Chinook'!$A169,HatSpCkByRW!$A$3:$A$150,HatSpCkByRW!J$3:J$150,0)/$Q169/$P169/tblCleElumTreatments!I$25,0)</f>
        <v>#VALUE!</v>
      </c>
      <c r="AB169" s="13"/>
      <c r="AC169" s="13"/>
      <c r="AD169" s="13"/>
      <c r="AE169" s="13"/>
      <c r="AF169" s="13"/>
      <c r="AG169" s="13"/>
      <c r="AH169" s="13"/>
      <c r="AI169" s="13"/>
      <c r="AK169" s="2" t="str">
        <f t="shared" si="25"/>
        <v/>
      </c>
      <c r="AL169" s="2" t="str">
        <f t="shared" si="26"/>
        <v/>
      </c>
      <c r="AM169" s="13" t="str">
        <f t="shared" si="27"/>
        <v/>
      </c>
    </row>
    <row r="170" spans="1:39" x14ac:dyDescent="0.45">
      <c r="A170" s="17" t="str">
        <f>IF(tblTally!B168="","",tblTally!B168)</f>
        <v/>
      </c>
      <c r="B170" s="13" t="str">
        <f>IF(tblTally!B168="","",tblTally!C168+tblTally!D168)</f>
        <v/>
      </c>
      <c r="C170" s="13" t="str">
        <f>IF(tblTally!C168="","",tblTally!C168)</f>
        <v/>
      </c>
      <c r="D170" s="18" t="str">
        <f t="shared" si="20"/>
        <v/>
      </c>
      <c r="E170" s="13" t="str">
        <f>IF(tblTally!J168=0,"",tblTally!J168)</f>
        <v/>
      </c>
      <c r="F170" s="13" t="str">
        <f>IF(E170="","",E170+tblTally!AS168+tblTally!BB168)</f>
        <v/>
      </c>
      <c r="G170" s="13" t="str">
        <f>IF(tblTally!T168+tblTally!U168=0,"",tblTally!T168+tblTally!U168)</f>
        <v/>
      </c>
      <c r="H170" s="13" t="str">
        <f>IF(tblTally!V168+tblTally!W168=0,"",tblTally!V168+tblTally!W168)</f>
        <v/>
      </c>
      <c r="I170" s="13" t="str">
        <f>IF(tblTally!X168+tblTally!Y168=0,"",tblTally!X168+tblTally!Y168)</f>
        <v/>
      </c>
      <c r="J170" s="13" t="str">
        <f>IF(tblTally!Z168+tblTally!AA168=0,"",tblTally!Z168+tblTally!AA168)</f>
        <v/>
      </c>
      <c r="K170" s="13" t="str">
        <f>IF(tblTally!AB168+tblTally!AC168=0,"",tblTally!AB168+tblTally!AC168)</f>
        <v/>
      </c>
      <c r="L170">
        <f>tblTally!K168</f>
        <v>0</v>
      </c>
      <c r="M170" s="18" t="str">
        <f>IF(tblTally!E168="","",tblTally!E168/100)</f>
        <v/>
      </c>
      <c r="N170" s="18" t="str">
        <f t="shared" si="21"/>
        <v/>
      </c>
      <c r="O170" s="18" t="e">
        <f>ModelParameters!Intercept+ModelParameters!CH1offset+((B170-ModelParameters!MeanFlow)/ModelParameters!SDFlow)*ModelParameters!FlowSlope+((D170-ModelParameters!MeanDiversion)/ModelParameters!SDDiversion)*ModelParameters!DiversionSlope</f>
        <v>#VALUE!</v>
      </c>
      <c r="P170" s="18" t="e">
        <f t="shared" si="22"/>
        <v>#VALUE!</v>
      </c>
      <c r="Q170" s="21" t="e">
        <f t="shared" si="23"/>
        <v>#VALUE!</v>
      </c>
      <c r="R170" s="13" t="str">
        <f t="shared" si="24"/>
        <v/>
      </c>
      <c r="S170" s="13" t="e">
        <f>ROUND(_xlfn.XLOOKUP('Yearling Chinook'!$A170,HatSpCkByRW!$A$3:$A$150,HatSpCkByRW!B$3:B$150,0)/$Q170/$P170/tblCleElumTreatments!A$25,0)</f>
        <v>#VALUE!</v>
      </c>
      <c r="T170" s="13" t="e">
        <f>ROUND(_xlfn.XLOOKUP('Yearling Chinook'!$A170,HatSpCkByRW!$A$3:$A$150,HatSpCkByRW!C$3:C$150,0)/$Q170/$P170/tblCleElumTreatments!B$25,0)</f>
        <v>#VALUE!</v>
      </c>
      <c r="U170" s="13" t="e">
        <f>ROUND(_xlfn.XLOOKUP('Yearling Chinook'!$A170,HatSpCkByRW!$A$3:$A$150,HatSpCkByRW!D$3:D$150,0)/$Q170/$P170/tblCleElumTreatments!C$25,0)</f>
        <v>#VALUE!</v>
      </c>
      <c r="V170" s="13" t="e">
        <f>ROUND(_xlfn.XLOOKUP('Yearling Chinook'!$A170,HatSpCkByRW!$A$3:$A$150,HatSpCkByRW!E$3:E$150,0)/$Q170/$P170/tblCleElumTreatments!D$25,0)</f>
        <v>#VALUE!</v>
      </c>
      <c r="W170" s="13" t="e">
        <f>ROUND(_xlfn.XLOOKUP('Yearling Chinook'!$A170,HatSpCkByRW!$A$3:$A$150,HatSpCkByRW!F$3:F$150,0)/$Q170/$P170/tblCleElumTreatments!E$25,0)</f>
        <v>#VALUE!</v>
      </c>
      <c r="X170" s="13" t="e">
        <f>ROUND(_xlfn.XLOOKUP('Yearling Chinook'!$A170,HatSpCkByRW!$A$3:$A$150,HatSpCkByRW!G$3:G$150,0)/$Q170/$P170/tblCleElumTreatments!F$25,0)</f>
        <v>#VALUE!</v>
      </c>
      <c r="Y170" s="13" t="e">
        <f>ROUND(_xlfn.XLOOKUP('Yearling Chinook'!$A170,HatSpCkByRW!$A$3:$A$150,HatSpCkByRW!H$3:H$150,0)/$Q170/$P170/tblCleElumTreatments!G$25,0)</f>
        <v>#VALUE!</v>
      </c>
      <c r="Z170" s="13" t="e">
        <f>ROUND(_xlfn.XLOOKUP('Yearling Chinook'!$A170,HatSpCkByRW!$A$3:$A$150,HatSpCkByRW!I$3:I$150,0)/$Q170/$P170/tblCleElumTreatments!H$25,0)</f>
        <v>#VALUE!</v>
      </c>
      <c r="AA170" s="13" t="e">
        <f>ROUND(_xlfn.XLOOKUP('Yearling Chinook'!$A170,HatSpCkByRW!$A$3:$A$150,HatSpCkByRW!J$3:J$150,0)/$Q170/$P170/tblCleElumTreatments!I$25,0)</f>
        <v>#VALUE!</v>
      </c>
      <c r="AB170" s="13"/>
      <c r="AC170" s="13"/>
      <c r="AD170" s="13"/>
      <c r="AE170" s="13"/>
      <c r="AF170" s="13"/>
      <c r="AG170" s="13"/>
      <c r="AH170" s="13"/>
      <c r="AI170" s="13"/>
      <c r="AK170" s="2" t="str">
        <f t="shared" si="25"/>
        <v/>
      </c>
      <c r="AL170" s="2" t="str">
        <f t="shared" si="26"/>
        <v/>
      </c>
      <c r="AM170" s="13" t="str">
        <f t="shared" si="27"/>
        <v/>
      </c>
    </row>
    <row r="171" spans="1:39" x14ac:dyDescent="0.45">
      <c r="A171" s="17" t="str">
        <f>IF(tblTally!B169="","",tblTally!B169)</f>
        <v/>
      </c>
      <c r="B171" s="13" t="str">
        <f>IF(tblTally!B169="","",tblTally!C169+tblTally!D169)</f>
        <v/>
      </c>
      <c r="C171" s="13" t="str">
        <f>IF(tblTally!C169="","",tblTally!C169)</f>
        <v/>
      </c>
      <c r="D171" s="18" t="str">
        <f t="shared" si="20"/>
        <v/>
      </c>
      <c r="E171" s="13" t="str">
        <f>IF(tblTally!J169=0,"",tblTally!J169)</f>
        <v/>
      </c>
      <c r="F171" s="13" t="str">
        <f>IF(E171="","",E171+tblTally!AS169+tblTally!BB169)</f>
        <v/>
      </c>
      <c r="G171" s="13" t="str">
        <f>IF(tblTally!T169+tblTally!U169=0,"",tblTally!T169+tblTally!U169)</f>
        <v/>
      </c>
      <c r="H171" s="13" t="str">
        <f>IF(tblTally!V169+tblTally!W169=0,"",tblTally!V169+tblTally!W169)</f>
        <v/>
      </c>
      <c r="I171" s="13" t="str">
        <f>IF(tblTally!X169+tblTally!Y169=0,"",tblTally!X169+tblTally!Y169)</f>
        <v/>
      </c>
      <c r="J171" s="13" t="str">
        <f>IF(tblTally!Z169+tblTally!AA169=0,"",tblTally!Z169+tblTally!AA169)</f>
        <v/>
      </c>
      <c r="K171" s="13" t="str">
        <f>IF(tblTally!AB169+tblTally!AC169=0,"",tblTally!AB169+tblTally!AC169)</f>
        <v/>
      </c>
      <c r="L171">
        <f>tblTally!K169</f>
        <v>0</v>
      </c>
      <c r="M171" s="18" t="str">
        <f>IF(tblTally!E169="","",tblTally!E169/100)</f>
        <v/>
      </c>
      <c r="N171" s="18" t="str">
        <f t="shared" si="21"/>
        <v/>
      </c>
      <c r="O171" s="18" t="e">
        <f>ModelParameters!Intercept+ModelParameters!CH1offset+((B171-ModelParameters!MeanFlow)/ModelParameters!SDFlow)*ModelParameters!FlowSlope+((D171-ModelParameters!MeanDiversion)/ModelParameters!SDDiversion)*ModelParameters!DiversionSlope</f>
        <v>#VALUE!</v>
      </c>
      <c r="P171" s="18" t="e">
        <f t="shared" si="22"/>
        <v>#VALUE!</v>
      </c>
      <c r="Q171" s="21" t="e">
        <f t="shared" si="23"/>
        <v>#VALUE!</v>
      </c>
      <c r="R171" s="13" t="str">
        <f t="shared" si="24"/>
        <v/>
      </c>
      <c r="S171" s="13" t="e">
        <f>ROUND(_xlfn.XLOOKUP('Yearling Chinook'!$A171,HatSpCkByRW!$A$3:$A$150,HatSpCkByRW!B$3:B$150,0)/$Q171/$P171/tblCleElumTreatments!A$25,0)</f>
        <v>#VALUE!</v>
      </c>
      <c r="T171" s="13" t="e">
        <f>ROUND(_xlfn.XLOOKUP('Yearling Chinook'!$A171,HatSpCkByRW!$A$3:$A$150,HatSpCkByRW!C$3:C$150,0)/$Q171/$P171/tblCleElumTreatments!B$25,0)</f>
        <v>#VALUE!</v>
      </c>
      <c r="U171" s="13" t="e">
        <f>ROUND(_xlfn.XLOOKUP('Yearling Chinook'!$A171,HatSpCkByRW!$A$3:$A$150,HatSpCkByRW!D$3:D$150,0)/$Q171/$P171/tblCleElumTreatments!C$25,0)</f>
        <v>#VALUE!</v>
      </c>
      <c r="V171" s="13" t="e">
        <f>ROUND(_xlfn.XLOOKUP('Yearling Chinook'!$A171,HatSpCkByRW!$A$3:$A$150,HatSpCkByRW!E$3:E$150,0)/$Q171/$P171/tblCleElumTreatments!D$25,0)</f>
        <v>#VALUE!</v>
      </c>
      <c r="W171" s="13" t="e">
        <f>ROUND(_xlfn.XLOOKUP('Yearling Chinook'!$A171,HatSpCkByRW!$A$3:$A$150,HatSpCkByRW!F$3:F$150,0)/$Q171/$P171/tblCleElumTreatments!E$25,0)</f>
        <v>#VALUE!</v>
      </c>
      <c r="X171" s="13" t="e">
        <f>ROUND(_xlfn.XLOOKUP('Yearling Chinook'!$A171,HatSpCkByRW!$A$3:$A$150,HatSpCkByRW!G$3:G$150,0)/$Q171/$P171/tblCleElumTreatments!F$25,0)</f>
        <v>#VALUE!</v>
      </c>
      <c r="Y171" s="13" t="e">
        <f>ROUND(_xlfn.XLOOKUP('Yearling Chinook'!$A171,HatSpCkByRW!$A$3:$A$150,HatSpCkByRW!H$3:H$150,0)/$Q171/$P171/tblCleElumTreatments!G$25,0)</f>
        <v>#VALUE!</v>
      </c>
      <c r="Z171" s="13" t="e">
        <f>ROUND(_xlfn.XLOOKUP('Yearling Chinook'!$A171,HatSpCkByRW!$A$3:$A$150,HatSpCkByRW!I$3:I$150,0)/$Q171/$P171/tblCleElumTreatments!H$25,0)</f>
        <v>#VALUE!</v>
      </c>
      <c r="AA171" s="13" t="e">
        <f>ROUND(_xlfn.XLOOKUP('Yearling Chinook'!$A171,HatSpCkByRW!$A$3:$A$150,HatSpCkByRW!J$3:J$150,0)/$Q171/$P171/tblCleElumTreatments!I$25,0)</f>
        <v>#VALUE!</v>
      </c>
      <c r="AB171" s="13"/>
      <c r="AC171" s="13"/>
      <c r="AD171" s="13"/>
      <c r="AE171" s="13"/>
      <c r="AF171" s="13"/>
      <c r="AG171" s="13"/>
      <c r="AH171" s="13"/>
      <c r="AI171" s="13"/>
      <c r="AK171" s="2" t="str">
        <f t="shared" si="25"/>
        <v/>
      </c>
      <c r="AL171" s="2" t="str">
        <f t="shared" si="26"/>
        <v/>
      </c>
      <c r="AM171" s="13" t="str">
        <f t="shared" si="27"/>
        <v/>
      </c>
    </row>
    <row r="172" spans="1:39" x14ac:dyDescent="0.45">
      <c r="A172" s="17" t="str">
        <f>IF(tblTally!B170="","",tblTally!B170)</f>
        <v/>
      </c>
      <c r="B172" s="13" t="str">
        <f>IF(tblTally!B170="","",tblTally!C170+tblTally!D170)</f>
        <v/>
      </c>
      <c r="C172" s="13" t="str">
        <f>IF(tblTally!C170="","",tblTally!C170)</f>
        <v/>
      </c>
      <c r="D172" s="18" t="str">
        <f t="shared" si="20"/>
        <v/>
      </c>
      <c r="E172" s="13" t="str">
        <f>IF(tblTally!J170=0,"",tblTally!J170)</f>
        <v/>
      </c>
      <c r="F172" s="13" t="str">
        <f>IF(E172="","",E172+tblTally!AS170+tblTally!BB170)</f>
        <v/>
      </c>
      <c r="G172" s="13" t="str">
        <f>IF(tblTally!T170+tblTally!U170=0,"",tblTally!T170+tblTally!U170)</f>
        <v/>
      </c>
      <c r="H172" s="13" t="str">
        <f>IF(tblTally!V170+tblTally!W170=0,"",tblTally!V170+tblTally!W170)</f>
        <v/>
      </c>
      <c r="I172" s="13" t="str">
        <f>IF(tblTally!X170+tblTally!Y170=0,"",tblTally!X170+tblTally!Y170)</f>
        <v/>
      </c>
      <c r="J172" s="13" t="str">
        <f>IF(tblTally!Z170+tblTally!AA170=0,"",tblTally!Z170+tblTally!AA170)</f>
        <v/>
      </c>
      <c r="K172" s="13" t="str">
        <f>IF(tblTally!AB170+tblTally!AC170=0,"",tblTally!AB170+tblTally!AC170)</f>
        <v/>
      </c>
      <c r="L172">
        <f>tblTally!K170</f>
        <v>0</v>
      </c>
      <c r="M172" s="18" t="str">
        <f>IF(tblTally!E170="","",tblTally!E170/100)</f>
        <v/>
      </c>
      <c r="N172" s="18" t="str">
        <f t="shared" si="21"/>
        <v/>
      </c>
      <c r="O172" s="18" t="e">
        <f>ModelParameters!Intercept+ModelParameters!CH1offset+((B172-ModelParameters!MeanFlow)/ModelParameters!SDFlow)*ModelParameters!FlowSlope+((D172-ModelParameters!MeanDiversion)/ModelParameters!SDDiversion)*ModelParameters!DiversionSlope</f>
        <v>#VALUE!</v>
      </c>
      <c r="P172" s="18" t="e">
        <f t="shared" si="22"/>
        <v>#VALUE!</v>
      </c>
      <c r="Q172" s="21" t="e">
        <f t="shared" si="23"/>
        <v>#VALUE!</v>
      </c>
      <c r="R172" s="13" t="str">
        <f t="shared" si="24"/>
        <v/>
      </c>
      <c r="S172" s="13" t="e">
        <f>ROUND(_xlfn.XLOOKUP('Yearling Chinook'!$A172,HatSpCkByRW!$A$3:$A$150,HatSpCkByRW!B$3:B$150,0)/$Q172/$P172/tblCleElumTreatments!A$25,0)</f>
        <v>#VALUE!</v>
      </c>
      <c r="T172" s="13" t="e">
        <f>ROUND(_xlfn.XLOOKUP('Yearling Chinook'!$A172,HatSpCkByRW!$A$3:$A$150,HatSpCkByRW!C$3:C$150,0)/$Q172/$P172/tblCleElumTreatments!B$25,0)</f>
        <v>#VALUE!</v>
      </c>
      <c r="U172" s="13" t="e">
        <f>ROUND(_xlfn.XLOOKUP('Yearling Chinook'!$A172,HatSpCkByRW!$A$3:$A$150,HatSpCkByRW!D$3:D$150,0)/$Q172/$P172/tblCleElumTreatments!C$25,0)</f>
        <v>#VALUE!</v>
      </c>
      <c r="V172" s="13" t="e">
        <f>ROUND(_xlfn.XLOOKUP('Yearling Chinook'!$A172,HatSpCkByRW!$A$3:$A$150,HatSpCkByRW!E$3:E$150,0)/$Q172/$P172/tblCleElumTreatments!D$25,0)</f>
        <v>#VALUE!</v>
      </c>
      <c r="W172" s="13" t="e">
        <f>ROUND(_xlfn.XLOOKUP('Yearling Chinook'!$A172,HatSpCkByRW!$A$3:$A$150,HatSpCkByRW!F$3:F$150,0)/$Q172/$P172/tblCleElumTreatments!E$25,0)</f>
        <v>#VALUE!</v>
      </c>
      <c r="X172" s="13" t="e">
        <f>ROUND(_xlfn.XLOOKUP('Yearling Chinook'!$A172,HatSpCkByRW!$A$3:$A$150,HatSpCkByRW!G$3:G$150,0)/$Q172/$P172/tblCleElumTreatments!F$25,0)</f>
        <v>#VALUE!</v>
      </c>
      <c r="Y172" s="13" t="e">
        <f>ROUND(_xlfn.XLOOKUP('Yearling Chinook'!$A172,HatSpCkByRW!$A$3:$A$150,HatSpCkByRW!H$3:H$150,0)/$Q172/$P172/tblCleElumTreatments!G$25,0)</f>
        <v>#VALUE!</v>
      </c>
      <c r="Z172" s="13" t="e">
        <f>ROUND(_xlfn.XLOOKUP('Yearling Chinook'!$A172,HatSpCkByRW!$A$3:$A$150,HatSpCkByRW!I$3:I$150,0)/$Q172/$P172/tblCleElumTreatments!H$25,0)</f>
        <v>#VALUE!</v>
      </c>
      <c r="AA172" s="13" t="e">
        <f>ROUND(_xlfn.XLOOKUP('Yearling Chinook'!$A172,HatSpCkByRW!$A$3:$A$150,HatSpCkByRW!J$3:J$150,0)/$Q172/$P172/tblCleElumTreatments!I$25,0)</f>
        <v>#VALUE!</v>
      </c>
      <c r="AB172" s="13"/>
      <c r="AC172" s="13"/>
      <c r="AD172" s="13"/>
      <c r="AE172" s="13"/>
      <c r="AF172" s="13"/>
      <c r="AG172" s="13"/>
      <c r="AH172" s="13"/>
      <c r="AI172" s="13"/>
      <c r="AK172" s="2" t="str">
        <f t="shared" si="25"/>
        <v/>
      </c>
      <c r="AL172" s="2" t="str">
        <f t="shared" si="26"/>
        <v/>
      </c>
      <c r="AM172" s="13" t="str">
        <f t="shared" si="27"/>
        <v/>
      </c>
    </row>
    <row r="173" spans="1:39" x14ac:dyDescent="0.45">
      <c r="A173" s="17" t="str">
        <f>IF(tblTally!B171="","",tblTally!B171)</f>
        <v/>
      </c>
      <c r="B173" s="13" t="str">
        <f>IF(tblTally!B171="","",tblTally!C171+tblTally!D171)</f>
        <v/>
      </c>
      <c r="C173" s="13" t="str">
        <f>IF(tblTally!C171="","",tblTally!C171)</f>
        <v/>
      </c>
      <c r="D173" s="18" t="str">
        <f t="shared" si="20"/>
        <v/>
      </c>
      <c r="E173" s="13" t="str">
        <f>IF(tblTally!J171=0,"",tblTally!J171)</f>
        <v/>
      </c>
      <c r="F173" s="13" t="str">
        <f>IF(E173="","",E173+tblTally!AS171+tblTally!BB171)</f>
        <v/>
      </c>
      <c r="G173" s="13" t="str">
        <f>IF(tblTally!T171+tblTally!U171=0,"",tblTally!T171+tblTally!U171)</f>
        <v/>
      </c>
      <c r="H173" s="13" t="str">
        <f>IF(tblTally!V171+tblTally!W171=0,"",tblTally!V171+tblTally!W171)</f>
        <v/>
      </c>
      <c r="I173" s="13" t="str">
        <f>IF(tblTally!X171+tblTally!Y171=0,"",tblTally!X171+tblTally!Y171)</f>
        <v/>
      </c>
      <c r="J173" s="13" t="str">
        <f>IF(tblTally!Z171+tblTally!AA171=0,"",tblTally!Z171+tblTally!AA171)</f>
        <v/>
      </c>
      <c r="K173" s="13" t="str">
        <f>IF(tblTally!AB171+tblTally!AC171=0,"",tblTally!AB171+tblTally!AC171)</f>
        <v/>
      </c>
      <c r="L173">
        <f>tblTally!K171</f>
        <v>0</v>
      </c>
      <c r="M173" s="18" t="str">
        <f>IF(tblTally!E171="","",tblTally!E171/100)</f>
        <v/>
      </c>
      <c r="N173" s="18" t="str">
        <f t="shared" si="21"/>
        <v/>
      </c>
      <c r="O173" s="18" t="e">
        <f>ModelParameters!Intercept+ModelParameters!CH1offset+((B173-ModelParameters!MeanFlow)/ModelParameters!SDFlow)*ModelParameters!FlowSlope+((D173-ModelParameters!MeanDiversion)/ModelParameters!SDDiversion)*ModelParameters!DiversionSlope</f>
        <v>#VALUE!</v>
      </c>
      <c r="P173" s="18" t="e">
        <f t="shared" si="22"/>
        <v>#VALUE!</v>
      </c>
      <c r="Q173" s="21" t="e">
        <f t="shared" si="23"/>
        <v>#VALUE!</v>
      </c>
      <c r="R173" s="13" t="str">
        <f t="shared" si="24"/>
        <v/>
      </c>
      <c r="S173" s="13" t="e">
        <f>ROUND(_xlfn.XLOOKUP('Yearling Chinook'!$A173,HatSpCkByRW!$A$3:$A$150,HatSpCkByRW!B$3:B$150,0)/$Q173/$P173/tblCleElumTreatments!A$25,0)</f>
        <v>#VALUE!</v>
      </c>
      <c r="T173" s="13" t="e">
        <f>ROUND(_xlfn.XLOOKUP('Yearling Chinook'!$A173,HatSpCkByRW!$A$3:$A$150,HatSpCkByRW!C$3:C$150,0)/$Q173/$P173/tblCleElumTreatments!B$25,0)</f>
        <v>#VALUE!</v>
      </c>
      <c r="U173" s="13" t="e">
        <f>ROUND(_xlfn.XLOOKUP('Yearling Chinook'!$A173,HatSpCkByRW!$A$3:$A$150,HatSpCkByRW!D$3:D$150,0)/$Q173/$P173/tblCleElumTreatments!C$25,0)</f>
        <v>#VALUE!</v>
      </c>
      <c r="V173" s="13" t="e">
        <f>ROUND(_xlfn.XLOOKUP('Yearling Chinook'!$A173,HatSpCkByRW!$A$3:$A$150,HatSpCkByRW!E$3:E$150,0)/$Q173/$P173/tblCleElumTreatments!D$25,0)</f>
        <v>#VALUE!</v>
      </c>
      <c r="W173" s="13" t="e">
        <f>ROUND(_xlfn.XLOOKUP('Yearling Chinook'!$A173,HatSpCkByRW!$A$3:$A$150,HatSpCkByRW!F$3:F$150,0)/$Q173/$P173/tblCleElumTreatments!E$25,0)</f>
        <v>#VALUE!</v>
      </c>
      <c r="X173" s="13" t="e">
        <f>ROUND(_xlfn.XLOOKUP('Yearling Chinook'!$A173,HatSpCkByRW!$A$3:$A$150,HatSpCkByRW!G$3:G$150,0)/$Q173/$P173/tblCleElumTreatments!F$25,0)</f>
        <v>#VALUE!</v>
      </c>
      <c r="Y173" s="13" t="e">
        <f>ROUND(_xlfn.XLOOKUP('Yearling Chinook'!$A173,HatSpCkByRW!$A$3:$A$150,HatSpCkByRW!H$3:H$150,0)/$Q173/$P173/tblCleElumTreatments!G$25,0)</f>
        <v>#VALUE!</v>
      </c>
      <c r="Z173" s="13" t="e">
        <f>ROUND(_xlfn.XLOOKUP('Yearling Chinook'!$A173,HatSpCkByRW!$A$3:$A$150,HatSpCkByRW!I$3:I$150,0)/$Q173/$P173/tblCleElumTreatments!H$25,0)</f>
        <v>#VALUE!</v>
      </c>
      <c r="AA173" s="13" t="e">
        <f>ROUND(_xlfn.XLOOKUP('Yearling Chinook'!$A173,HatSpCkByRW!$A$3:$A$150,HatSpCkByRW!J$3:J$150,0)/$Q173/$P173/tblCleElumTreatments!I$25,0)</f>
        <v>#VALUE!</v>
      </c>
      <c r="AB173" s="13"/>
      <c r="AC173" s="13"/>
      <c r="AD173" s="13"/>
      <c r="AE173" s="13"/>
      <c r="AF173" s="13"/>
      <c r="AG173" s="13"/>
      <c r="AH173" s="13"/>
      <c r="AI173" s="13"/>
      <c r="AK173" s="2" t="str">
        <f t="shared" si="25"/>
        <v/>
      </c>
      <c r="AL173" s="2" t="str">
        <f t="shared" si="26"/>
        <v/>
      </c>
      <c r="AM173" s="13" t="str">
        <f t="shared" si="27"/>
        <v/>
      </c>
    </row>
    <row r="174" spans="1:39" x14ac:dyDescent="0.45">
      <c r="A174" s="17" t="str">
        <f>IF(tblTally!B172="","",tblTally!B172)</f>
        <v/>
      </c>
      <c r="B174" s="13" t="str">
        <f>IF(tblTally!B172="","",tblTally!C172+tblTally!D172)</f>
        <v/>
      </c>
      <c r="C174" s="13" t="str">
        <f>IF(tblTally!C172="","",tblTally!C172)</f>
        <v/>
      </c>
      <c r="D174" s="18" t="str">
        <f t="shared" si="20"/>
        <v/>
      </c>
      <c r="E174" s="13" t="str">
        <f>IF(tblTally!J172=0,"",tblTally!J172)</f>
        <v/>
      </c>
      <c r="F174" s="13" t="str">
        <f>IF(E174="","",E174+tblTally!AS172+tblTally!BB172)</f>
        <v/>
      </c>
      <c r="G174" s="13" t="str">
        <f>IF(tblTally!T172+tblTally!U172=0,"",tblTally!T172+tblTally!U172)</f>
        <v/>
      </c>
      <c r="H174" s="13" t="str">
        <f>IF(tblTally!V172+tblTally!W172=0,"",tblTally!V172+tblTally!W172)</f>
        <v/>
      </c>
      <c r="I174" s="13" t="str">
        <f>IF(tblTally!X172+tblTally!Y172=0,"",tblTally!X172+tblTally!Y172)</f>
        <v/>
      </c>
      <c r="J174" s="13" t="str">
        <f>IF(tblTally!Z172+tblTally!AA172=0,"",tblTally!Z172+tblTally!AA172)</f>
        <v/>
      </c>
      <c r="K174" s="13" t="str">
        <f>IF(tblTally!AB172+tblTally!AC172=0,"",tblTally!AB172+tblTally!AC172)</f>
        <v/>
      </c>
      <c r="L174">
        <f>tblTally!K172</f>
        <v>0</v>
      </c>
      <c r="M174" s="18" t="str">
        <f>IF(tblTally!E172="","",tblTally!E172/100)</f>
        <v/>
      </c>
      <c r="N174" s="18" t="str">
        <f t="shared" si="21"/>
        <v/>
      </c>
      <c r="O174" s="18" t="e">
        <f>ModelParameters!Intercept+ModelParameters!CH1offset+((B174-ModelParameters!MeanFlow)/ModelParameters!SDFlow)*ModelParameters!FlowSlope+((D174-ModelParameters!MeanDiversion)/ModelParameters!SDDiversion)*ModelParameters!DiversionSlope</f>
        <v>#VALUE!</v>
      </c>
      <c r="P174" s="18" t="e">
        <f t="shared" si="22"/>
        <v>#VALUE!</v>
      </c>
      <c r="Q174" s="21" t="e">
        <f t="shared" si="23"/>
        <v>#VALUE!</v>
      </c>
      <c r="R174" s="13" t="str">
        <f t="shared" si="24"/>
        <v/>
      </c>
      <c r="S174" s="13" t="e">
        <f>ROUND(_xlfn.XLOOKUP('Yearling Chinook'!$A174,HatSpCkByRW!$A$3:$A$150,HatSpCkByRW!B$3:B$150,0)/$Q174/$P174/tblCleElumTreatments!A$25,0)</f>
        <v>#VALUE!</v>
      </c>
      <c r="T174" s="13" t="e">
        <f>ROUND(_xlfn.XLOOKUP('Yearling Chinook'!$A174,HatSpCkByRW!$A$3:$A$150,HatSpCkByRW!C$3:C$150,0)/$Q174/$P174/tblCleElumTreatments!B$25,0)</f>
        <v>#VALUE!</v>
      </c>
      <c r="U174" s="13" t="e">
        <f>ROUND(_xlfn.XLOOKUP('Yearling Chinook'!$A174,HatSpCkByRW!$A$3:$A$150,HatSpCkByRW!D$3:D$150,0)/$Q174/$P174/tblCleElumTreatments!C$25,0)</f>
        <v>#VALUE!</v>
      </c>
      <c r="V174" s="13" t="e">
        <f>ROUND(_xlfn.XLOOKUP('Yearling Chinook'!$A174,HatSpCkByRW!$A$3:$A$150,HatSpCkByRW!E$3:E$150,0)/$Q174/$P174/tblCleElumTreatments!D$25,0)</f>
        <v>#VALUE!</v>
      </c>
      <c r="W174" s="13" t="e">
        <f>ROUND(_xlfn.XLOOKUP('Yearling Chinook'!$A174,HatSpCkByRW!$A$3:$A$150,HatSpCkByRW!F$3:F$150,0)/$Q174/$P174/tblCleElumTreatments!E$25,0)</f>
        <v>#VALUE!</v>
      </c>
      <c r="X174" s="13" t="e">
        <f>ROUND(_xlfn.XLOOKUP('Yearling Chinook'!$A174,HatSpCkByRW!$A$3:$A$150,HatSpCkByRW!G$3:G$150,0)/$Q174/$P174/tblCleElumTreatments!F$25,0)</f>
        <v>#VALUE!</v>
      </c>
      <c r="Y174" s="13" t="e">
        <f>ROUND(_xlfn.XLOOKUP('Yearling Chinook'!$A174,HatSpCkByRW!$A$3:$A$150,HatSpCkByRW!H$3:H$150,0)/$Q174/$P174/tblCleElumTreatments!G$25,0)</f>
        <v>#VALUE!</v>
      </c>
      <c r="Z174" s="13" t="e">
        <f>ROUND(_xlfn.XLOOKUP('Yearling Chinook'!$A174,HatSpCkByRW!$A$3:$A$150,HatSpCkByRW!I$3:I$150,0)/$Q174/$P174/tblCleElumTreatments!H$25,0)</f>
        <v>#VALUE!</v>
      </c>
      <c r="AA174" s="13" t="e">
        <f>ROUND(_xlfn.XLOOKUP('Yearling Chinook'!$A174,HatSpCkByRW!$A$3:$A$150,HatSpCkByRW!J$3:J$150,0)/$Q174/$P174/tblCleElumTreatments!I$25,0)</f>
        <v>#VALUE!</v>
      </c>
      <c r="AB174" s="13"/>
      <c r="AC174" s="13"/>
      <c r="AD174" s="13"/>
      <c r="AE174" s="13"/>
      <c r="AF174" s="13"/>
      <c r="AG174" s="13"/>
      <c r="AH174" s="13"/>
      <c r="AI174" s="13"/>
      <c r="AK174" s="2" t="str">
        <f t="shared" si="25"/>
        <v/>
      </c>
      <c r="AL174" s="2" t="str">
        <f t="shared" si="26"/>
        <v/>
      </c>
      <c r="AM174" s="13" t="str">
        <f t="shared" si="27"/>
        <v/>
      </c>
    </row>
    <row r="175" spans="1:39" x14ac:dyDescent="0.45">
      <c r="A175" s="17" t="str">
        <f>IF(tblTally!B173="","",tblTally!B173)</f>
        <v/>
      </c>
      <c r="B175" s="13" t="str">
        <f>IF(tblTally!B173="","",tblTally!C173+tblTally!D173)</f>
        <v/>
      </c>
      <c r="C175" s="13" t="str">
        <f>IF(tblTally!C173="","",tblTally!C173)</f>
        <v/>
      </c>
      <c r="D175" s="18" t="str">
        <f t="shared" si="20"/>
        <v/>
      </c>
      <c r="E175" s="13" t="str">
        <f>IF(tblTally!J173=0,"",tblTally!J173)</f>
        <v/>
      </c>
      <c r="F175" s="13" t="str">
        <f>IF(E175="","",E175+tblTally!AS173+tblTally!BB173)</f>
        <v/>
      </c>
      <c r="G175" s="13" t="str">
        <f>IF(tblTally!T173+tblTally!U173=0,"",tblTally!T173+tblTally!U173)</f>
        <v/>
      </c>
      <c r="H175" s="13" t="str">
        <f>IF(tblTally!V173+tblTally!W173=0,"",tblTally!V173+tblTally!W173)</f>
        <v/>
      </c>
      <c r="I175" s="13" t="str">
        <f>IF(tblTally!X173+tblTally!Y173=0,"",tblTally!X173+tblTally!Y173)</f>
        <v/>
      </c>
      <c r="J175" s="13" t="str">
        <f>IF(tblTally!Z173+tblTally!AA173=0,"",tblTally!Z173+tblTally!AA173)</f>
        <v/>
      </c>
      <c r="K175" s="13" t="str">
        <f>IF(tblTally!AB173+tblTally!AC173=0,"",tblTally!AB173+tblTally!AC173)</f>
        <v/>
      </c>
      <c r="L175">
        <f>tblTally!K173</f>
        <v>0</v>
      </c>
      <c r="M175" s="18" t="str">
        <f>IF(tblTally!E173="","",tblTally!E173/100)</f>
        <v/>
      </c>
      <c r="N175" s="18" t="str">
        <f t="shared" si="21"/>
        <v/>
      </c>
      <c r="O175" s="18" t="e">
        <f>ModelParameters!Intercept+ModelParameters!CH1offset+((B175-ModelParameters!MeanFlow)/ModelParameters!SDFlow)*ModelParameters!FlowSlope+((D175-ModelParameters!MeanDiversion)/ModelParameters!SDDiversion)*ModelParameters!DiversionSlope</f>
        <v>#VALUE!</v>
      </c>
      <c r="P175" s="18" t="e">
        <f t="shared" si="22"/>
        <v>#VALUE!</v>
      </c>
      <c r="Q175" s="21" t="e">
        <f t="shared" si="23"/>
        <v>#VALUE!</v>
      </c>
      <c r="R175" s="13" t="str">
        <f t="shared" si="24"/>
        <v/>
      </c>
      <c r="S175" s="13" t="e">
        <f>ROUND(_xlfn.XLOOKUP('Yearling Chinook'!$A175,HatSpCkByRW!$A$3:$A$150,HatSpCkByRW!B$3:B$150,0)/$Q175/$P175/tblCleElumTreatments!A$25,0)</f>
        <v>#VALUE!</v>
      </c>
      <c r="T175" s="13" t="e">
        <f>ROUND(_xlfn.XLOOKUP('Yearling Chinook'!$A175,HatSpCkByRW!$A$3:$A$150,HatSpCkByRW!C$3:C$150,0)/$Q175/$P175/tblCleElumTreatments!B$25,0)</f>
        <v>#VALUE!</v>
      </c>
      <c r="U175" s="13" t="e">
        <f>ROUND(_xlfn.XLOOKUP('Yearling Chinook'!$A175,HatSpCkByRW!$A$3:$A$150,HatSpCkByRW!D$3:D$150,0)/$Q175/$P175/tblCleElumTreatments!C$25,0)</f>
        <v>#VALUE!</v>
      </c>
      <c r="V175" s="13" t="e">
        <f>ROUND(_xlfn.XLOOKUP('Yearling Chinook'!$A175,HatSpCkByRW!$A$3:$A$150,HatSpCkByRW!E$3:E$150,0)/$Q175/$P175/tblCleElumTreatments!D$25,0)</f>
        <v>#VALUE!</v>
      </c>
      <c r="W175" s="13" t="e">
        <f>ROUND(_xlfn.XLOOKUP('Yearling Chinook'!$A175,HatSpCkByRW!$A$3:$A$150,HatSpCkByRW!F$3:F$150,0)/$Q175/$P175/tblCleElumTreatments!E$25,0)</f>
        <v>#VALUE!</v>
      </c>
      <c r="X175" s="13" t="e">
        <f>ROUND(_xlfn.XLOOKUP('Yearling Chinook'!$A175,HatSpCkByRW!$A$3:$A$150,HatSpCkByRW!G$3:G$150,0)/$Q175/$P175/tblCleElumTreatments!F$25,0)</f>
        <v>#VALUE!</v>
      </c>
      <c r="Y175" s="13" t="e">
        <f>ROUND(_xlfn.XLOOKUP('Yearling Chinook'!$A175,HatSpCkByRW!$A$3:$A$150,HatSpCkByRW!H$3:H$150,0)/$Q175/$P175/tblCleElumTreatments!G$25,0)</f>
        <v>#VALUE!</v>
      </c>
      <c r="Z175" s="13" t="e">
        <f>ROUND(_xlfn.XLOOKUP('Yearling Chinook'!$A175,HatSpCkByRW!$A$3:$A$150,HatSpCkByRW!I$3:I$150,0)/$Q175/$P175/tblCleElumTreatments!H$25,0)</f>
        <v>#VALUE!</v>
      </c>
      <c r="AA175" s="13" t="e">
        <f>ROUND(_xlfn.XLOOKUP('Yearling Chinook'!$A175,HatSpCkByRW!$A$3:$A$150,HatSpCkByRW!J$3:J$150,0)/$Q175/$P175/tblCleElumTreatments!I$25,0)</f>
        <v>#VALUE!</v>
      </c>
      <c r="AB175" s="13"/>
      <c r="AC175" s="13"/>
      <c r="AD175" s="13"/>
      <c r="AE175" s="13"/>
      <c r="AF175" s="13"/>
      <c r="AG175" s="13"/>
      <c r="AH175" s="13"/>
      <c r="AI175" s="13"/>
      <c r="AK175" s="2" t="str">
        <f t="shared" si="25"/>
        <v/>
      </c>
      <c r="AL175" s="2" t="str">
        <f t="shared" si="26"/>
        <v/>
      </c>
      <c r="AM175" s="13" t="str">
        <f t="shared" si="27"/>
        <v/>
      </c>
    </row>
    <row r="176" spans="1:39" x14ac:dyDescent="0.45">
      <c r="A176" s="17" t="str">
        <f>IF(tblTally!B174="","",tblTally!B174)</f>
        <v/>
      </c>
      <c r="B176" s="13" t="str">
        <f>IF(tblTally!B174="","",tblTally!C174+tblTally!D174)</f>
        <v/>
      </c>
      <c r="C176" s="13" t="str">
        <f>IF(tblTally!C174="","",tblTally!C174)</f>
        <v/>
      </c>
      <c r="D176" s="18" t="str">
        <f t="shared" si="20"/>
        <v/>
      </c>
      <c r="E176" s="13" t="str">
        <f>IF(tblTally!J174=0,"",tblTally!J174)</f>
        <v/>
      </c>
      <c r="F176" s="13" t="str">
        <f>IF(E176="","",E176+tblTally!AS174+tblTally!BB174)</f>
        <v/>
      </c>
      <c r="G176" s="13" t="str">
        <f>IF(tblTally!T174+tblTally!U174=0,"",tblTally!T174+tblTally!U174)</f>
        <v/>
      </c>
      <c r="H176" s="13" t="str">
        <f>IF(tblTally!V174+tblTally!W174=0,"",tblTally!V174+tblTally!W174)</f>
        <v/>
      </c>
      <c r="I176" s="13" t="str">
        <f>IF(tblTally!X174+tblTally!Y174=0,"",tblTally!X174+tblTally!Y174)</f>
        <v/>
      </c>
      <c r="J176" s="13" t="str">
        <f>IF(tblTally!Z174+tblTally!AA174=0,"",tblTally!Z174+tblTally!AA174)</f>
        <v/>
      </c>
      <c r="K176" s="13" t="str">
        <f>IF(tblTally!AB174+tblTally!AC174=0,"",tblTally!AB174+tblTally!AC174)</f>
        <v/>
      </c>
      <c r="L176">
        <f>tblTally!K174</f>
        <v>0</v>
      </c>
      <c r="M176" s="18" t="str">
        <f>IF(tblTally!E174="","",tblTally!E174/100)</f>
        <v/>
      </c>
      <c r="N176" s="18" t="str">
        <f t="shared" si="21"/>
        <v/>
      </c>
      <c r="O176" s="18" t="e">
        <f>ModelParameters!Intercept+ModelParameters!CH1offset+((B176-ModelParameters!MeanFlow)/ModelParameters!SDFlow)*ModelParameters!FlowSlope+((D176-ModelParameters!MeanDiversion)/ModelParameters!SDDiversion)*ModelParameters!DiversionSlope</f>
        <v>#VALUE!</v>
      </c>
      <c r="P176" s="18" t="e">
        <f t="shared" si="22"/>
        <v>#VALUE!</v>
      </c>
      <c r="Q176" s="21" t="e">
        <f t="shared" si="23"/>
        <v>#VALUE!</v>
      </c>
      <c r="R176" s="13" t="str">
        <f t="shared" si="24"/>
        <v/>
      </c>
      <c r="S176" s="13" t="e">
        <f>ROUND(_xlfn.XLOOKUP('Yearling Chinook'!$A176,HatSpCkByRW!$A$3:$A$150,HatSpCkByRW!B$3:B$150,0)/$Q176/$P176/tblCleElumTreatments!A$25,0)</f>
        <v>#VALUE!</v>
      </c>
      <c r="T176" s="13" t="e">
        <f>ROUND(_xlfn.XLOOKUP('Yearling Chinook'!$A176,HatSpCkByRW!$A$3:$A$150,HatSpCkByRW!C$3:C$150,0)/$Q176/$P176/tblCleElumTreatments!B$25,0)</f>
        <v>#VALUE!</v>
      </c>
      <c r="U176" s="13" t="e">
        <f>ROUND(_xlfn.XLOOKUP('Yearling Chinook'!$A176,HatSpCkByRW!$A$3:$A$150,HatSpCkByRW!D$3:D$150,0)/$Q176/$P176/tblCleElumTreatments!C$25,0)</f>
        <v>#VALUE!</v>
      </c>
      <c r="V176" s="13" t="e">
        <f>ROUND(_xlfn.XLOOKUP('Yearling Chinook'!$A176,HatSpCkByRW!$A$3:$A$150,HatSpCkByRW!E$3:E$150,0)/$Q176/$P176/tblCleElumTreatments!D$25,0)</f>
        <v>#VALUE!</v>
      </c>
      <c r="W176" s="13" t="e">
        <f>ROUND(_xlfn.XLOOKUP('Yearling Chinook'!$A176,HatSpCkByRW!$A$3:$A$150,HatSpCkByRW!F$3:F$150,0)/$Q176/$P176/tblCleElumTreatments!E$25,0)</f>
        <v>#VALUE!</v>
      </c>
      <c r="X176" s="13" t="e">
        <f>ROUND(_xlfn.XLOOKUP('Yearling Chinook'!$A176,HatSpCkByRW!$A$3:$A$150,HatSpCkByRW!G$3:G$150,0)/$Q176/$P176/tblCleElumTreatments!F$25,0)</f>
        <v>#VALUE!</v>
      </c>
      <c r="Y176" s="13" t="e">
        <f>ROUND(_xlfn.XLOOKUP('Yearling Chinook'!$A176,HatSpCkByRW!$A$3:$A$150,HatSpCkByRW!H$3:H$150,0)/$Q176/$P176/tblCleElumTreatments!G$25,0)</f>
        <v>#VALUE!</v>
      </c>
      <c r="Z176" s="13" t="e">
        <f>ROUND(_xlfn.XLOOKUP('Yearling Chinook'!$A176,HatSpCkByRW!$A$3:$A$150,HatSpCkByRW!I$3:I$150,0)/$Q176/$P176/tblCleElumTreatments!H$25,0)</f>
        <v>#VALUE!</v>
      </c>
      <c r="AA176" s="13" t="e">
        <f>ROUND(_xlfn.XLOOKUP('Yearling Chinook'!$A176,HatSpCkByRW!$A$3:$A$150,HatSpCkByRW!J$3:J$150,0)/$Q176/$P176/tblCleElumTreatments!I$25,0)</f>
        <v>#VALUE!</v>
      </c>
      <c r="AB176" s="13"/>
      <c r="AC176" s="13"/>
      <c r="AD176" s="13"/>
      <c r="AE176" s="13"/>
      <c r="AF176" s="13"/>
      <c r="AG176" s="13"/>
      <c r="AH176" s="13"/>
      <c r="AI176" s="13"/>
      <c r="AK176" s="2" t="str">
        <f t="shared" si="25"/>
        <v/>
      </c>
      <c r="AL176" s="2" t="str">
        <f t="shared" si="26"/>
        <v/>
      </c>
      <c r="AM176" s="13" t="str">
        <f t="shared" si="27"/>
        <v/>
      </c>
    </row>
    <row r="177" spans="1:39" x14ac:dyDescent="0.45">
      <c r="A177" s="17" t="str">
        <f>IF(tblTally!B175="","",tblTally!B175)</f>
        <v/>
      </c>
      <c r="B177" s="13" t="str">
        <f>IF(tblTally!B175="","",tblTally!C175+tblTally!D175)</f>
        <v/>
      </c>
      <c r="C177" s="13" t="str">
        <f>IF(tblTally!C175="","",tblTally!C175)</f>
        <v/>
      </c>
      <c r="D177" s="18" t="str">
        <f t="shared" si="20"/>
        <v/>
      </c>
      <c r="E177" s="13" t="str">
        <f>IF(tblTally!J175=0,"",tblTally!J175)</f>
        <v/>
      </c>
      <c r="F177" s="13" t="str">
        <f>IF(E177="","",E177+tblTally!AS175+tblTally!BB175)</f>
        <v/>
      </c>
      <c r="G177" s="13" t="str">
        <f>IF(tblTally!T175+tblTally!U175=0,"",tblTally!T175+tblTally!U175)</f>
        <v/>
      </c>
      <c r="H177" s="13" t="str">
        <f>IF(tblTally!V175+tblTally!W175=0,"",tblTally!V175+tblTally!W175)</f>
        <v/>
      </c>
      <c r="I177" s="13" t="str">
        <f>IF(tblTally!X175+tblTally!Y175=0,"",tblTally!X175+tblTally!Y175)</f>
        <v/>
      </c>
      <c r="J177" s="13" t="str">
        <f>IF(tblTally!Z175+tblTally!AA175=0,"",tblTally!Z175+tblTally!AA175)</f>
        <v/>
      </c>
      <c r="K177" s="13" t="str">
        <f>IF(tblTally!AB175+tblTally!AC175=0,"",tblTally!AB175+tblTally!AC175)</f>
        <v/>
      </c>
      <c r="L177">
        <f>tblTally!K175</f>
        <v>0</v>
      </c>
      <c r="M177" s="18" t="str">
        <f>IF(tblTally!E175="","",tblTally!E175/100)</f>
        <v/>
      </c>
      <c r="N177" s="18" t="str">
        <f t="shared" si="21"/>
        <v/>
      </c>
      <c r="O177" s="18" t="e">
        <f>ModelParameters!Intercept+ModelParameters!CH1offset+((B177-ModelParameters!MeanFlow)/ModelParameters!SDFlow)*ModelParameters!FlowSlope+((D177-ModelParameters!MeanDiversion)/ModelParameters!SDDiversion)*ModelParameters!DiversionSlope</f>
        <v>#VALUE!</v>
      </c>
      <c r="P177" s="18" t="e">
        <f t="shared" si="22"/>
        <v>#VALUE!</v>
      </c>
      <c r="Q177" s="21" t="e">
        <f t="shared" si="23"/>
        <v>#VALUE!</v>
      </c>
      <c r="R177" s="13" t="str">
        <f t="shared" si="24"/>
        <v/>
      </c>
      <c r="S177" s="13" t="e">
        <f>ROUND(_xlfn.XLOOKUP('Yearling Chinook'!$A177,HatSpCkByRW!$A$3:$A$150,HatSpCkByRW!B$3:B$150,0)/$Q177/$P177/tblCleElumTreatments!A$25,0)</f>
        <v>#VALUE!</v>
      </c>
      <c r="T177" s="13" t="e">
        <f>ROUND(_xlfn.XLOOKUP('Yearling Chinook'!$A177,HatSpCkByRW!$A$3:$A$150,HatSpCkByRW!C$3:C$150,0)/$Q177/$P177/tblCleElumTreatments!B$25,0)</f>
        <v>#VALUE!</v>
      </c>
      <c r="U177" s="13" t="e">
        <f>ROUND(_xlfn.XLOOKUP('Yearling Chinook'!$A177,HatSpCkByRW!$A$3:$A$150,HatSpCkByRW!D$3:D$150,0)/$Q177/$P177/tblCleElumTreatments!C$25,0)</f>
        <v>#VALUE!</v>
      </c>
      <c r="V177" s="13" t="e">
        <f>ROUND(_xlfn.XLOOKUP('Yearling Chinook'!$A177,HatSpCkByRW!$A$3:$A$150,HatSpCkByRW!E$3:E$150,0)/$Q177/$P177/tblCleElumTreatments!D$25,0)</f>
        <v>#VALUE!</v>
      </c>
      <c r="W177" s="13" t="e">
        <f>ROUND(_xlfn.XLOOKUP('Yearling Chinook'!$A177,HatSpCkByRW!$A$3:$A$150,HatSpCkByRW!F$3:F$150,0)/$Q177/$P177/tblCleElumTreatments!E$25,0)</f>
        <v>#VALUE!</v>
      </c>
      <c r="X177" s="13" t="e">
        <f>ROUND(_xlfn.XLOOKUP('Yearling Chinook'!$A177,HatSpCkByRW!$A$3:$A$150,HatSpCkByRW!G$3:G$150,0)/$Q177/$P177/tblCleElumTreatments!F$25,0)</f>
        <v>#VALUE!</v>
      </c>
      <c r="Y177" s="13" t="e">
        <f>ROUND(_xlfn.XLOOKUP('Yearling Chinook'!$A177,HatSpCkByRW!$A$3:$A$150,HatSpCkByRW!H$3:H$150,0)/$Q177/$P177/tblCleElumTreatments!G$25,0)</f>
        <v>#VALUE!</v>
      </c>
      <c r="Z177" s="13" t="e">
        <f>ROUND(_xlfn.XLOOKUP('Yearling Chinook'!$A177,HatSpCkByRW!$A$3:$A$150,HatSpCkByRW!I$3:I$150,0)/$Q177/$P177/tblCleElumTreatments!H$25,0)</f>
        <v>#VALUE!</v>
      </c>
      <c r="AA177" s="13" t="e">
        <f>ROUND(_xlfn.XLOOKUP('Yearling Chinook'!$A177,HatSpCkByRW!$A$3:$A$150,HatSpCkByRW!J$3:J$150,0)/$Q177/$P177/tblCleElumTreatments!I$25,0)</f>
        <v>#VALUE!</v>
      </c>
      <c r="AB177" s="13"/>
      <c r="AC177" s="13"/>
      <c r="AD177" s="13"/>
      <c r="AE177" s="13"/>
      <c r="AF177" s="13"/>
      <c r="AG177" s="13"/>
      <c r="AH177" s="13"/>
      <c r="AI177" s="13"/>
      <c r="AK177" s="2" t="str">
        <f t="shared" si="25"/>
        <v/>
      </c>
      <c r="AL177" s="2" t="str">
        <f t="shared" si="26"/>
        <v/>
      </c>
      <c r="AM177" s="13" t="str">
        <f t="shared" si="27"/>
        <v/>
      </c>
    </row>
    <row r="178" spans="1:39" x14ac:dyDescent="0.45">
      <c r="A178" s="17" t="str">
        <f>IF(tblTally!B176="","",tblTally!B176)</f>
        <v/>
      </c>
      <c r="B178" s="13" t="str">
        <f>IF(tblTally!B176="","",tblTally!C176+tblTally!D176)</f>
        <v/>
      </c>
      <c r="C178" s="13" t="str">
        <f>IF(tblTally!C176="","",tblTally!C176)</f>
        <v/>
      </c>
      <c r="D178" s="18" t="str">
        <f t="shared" si="20"/>
        <v/>
      </c>
      <c r="E178" s="13" t="str">
        <f>IF(tblTally!J176=0,"",tblTally!J176)</f>
        <v/>
      </c>
      <c r="F178" s="13" t="str">
        <f>IF(E178="","",E178+tblTally!AS176+tblTally!BB176)</f>
        <v/>
      </c>
      <c r="G178" s="13" t="str">
        <f>IF(tblTally!T176+tblTally!U176=0,"",tblTally!T176+tblTally!U176)</f>
        <v/>
      </c>
      <c r="H178" s="13" t="str">
        <f>IF(tblTally!V176+tblTally!W176=0,"",tblTally!V176+tblTally!W176)</f>
        <v/>
      </c>
      <c r="I178" s="13" t="str">
        <f>IF(tblTally!X176+tblTally!Y176=0,"",tblTally!X176+tblTally!Y176)</f>
        <v/>
      </c>
      <c r="J178" s="13" t="str">
        <f>IF(tblTally!Z176+tblTally!AA176=0,"",tblTally!Z176+tblTally!AA176)</f>
        <v/>
      </c>
      <c r="K178" s="13" t="str">
        <f>IF(tblTally!AB176+tblTally!AC176=0,"",tblTally!AB176+tblTally!AC176)</f>
        <v/>
      </c>
      <c r="L178">
        <f>tblTally!K176</f>
        <v>0</v>
      </c>
      <c r="M178" s="18" t="str">
        <f>IF(tblTally!E176="","",tblTally!E176/100)</f>
        <v/>
      </c>
      <c r="N178" s="18" t="str">
        <f t="shared" si="21"/>
        <v/>
      </c>
      <c r="O178" s="18" t="e">
        <f>ModelParameters!Intercept+ModelParameters!CH1offset+((B178-ModelParameters!MeanFlow)/ModelParameters!SDFlow)*ModelParameters!FlowSlope+((D178-ModelParameters!MeanDiversion)/ModelParameters!SDDiversion)*ModelParameters!DiversionSlope</f>
        <v>#VALUE!</v>
      </c>
      <c r="P178" s="18" t="e">
        <f t="shared" si="22"/>
        <v>#VALUE!</v>
      </c>
      <c r="Q178" s="21" t="e">
        <f t="shared" si="23"/>
        <v>#VALUE!</v>
      </c>
      <c r="R178" s="13" t="str">
        <f t="shared" si="24"/>
        <v/>
      </c>
      <c r="S178" s="13" t="e">
        <f>ROUND(_xlfn.XLOOKUP('Yearling Chinook'!$A178,HatSpCkByRW!$A$3:$A$150,HatSpCkByRW!B$3:B$150,0)/$Q178/$P178/tblCleElumTreatments!A$25,0)</f>
        <v>#VALUE!</v>
      </c>
      <c r="T178" s="13" t="e">
        <f>ROUND(_xlfn.XLOOKUP('Yearling Chinook'!$A178,HatSpCkByRW!$A$3:$A$150,HatSpCkByRW!C$3:C$150,0)/$Q178/$P178/tblCleElumTreatments!B$25,0)</f>
        <v>#VALUE!</v>
      </c>
      <c r="U178" s="13" t="e">
        <f>ROUND(_xlfn.XLOOKUP('Yearling Chinook'!$A178,HatSpCkByRW!$A$3:$A$150,HatSpCkByRW!D$3:D$150,0)/$Q178/$P178/tblCleElumTreatments!C$25,0)</f>
        <v>#VALUE!</v>
      </c>
      <c r="V178" s="13" t="e">
        <f>ROUND(_xlfn.XLOOKUP('Yearling Chinook'!$A178,HatSpCkByRW!$A$3:$A$150,HatSpCkByRW!E$3:E$150,0)/$Q178/$P178/tblCleElumTreatments!D$25,0)</f>
        <v>#VALUE!</v>
      </c>
      <c r="W178" s="13" t="e">
        <f>ROUND(_xlfn.XLOOKUP('Yearling Chinook'!$A178,HatSpCkByRW!$A$3:$A$150,HatSpCkByRW!F$3:F$150,0)/$Q178/$P178/tblCleElumTreatments!E$25,0)</f>
        <v>#VALUE!</v>
      </c>
      <c r="X178" s="13" t="e">
        <f>ROUND(_xlfn.XLOOKUP('Yearling Chinook'!$A178,HatSpCkByRW!$A$3:$A$150,HatSpCkByRW!G$3:G$150,0)/$Q178/$P178/tblCleElumTreatments!F$25,0)</f>
        <v>#VALUE!</v>
      </c>
      <c r="Y178" s="13" t="e">
        <f>ROUND(_xlfn.XLOOKUP('Yearling Chinook'!$A178,HatSpCkByRW!$A$3:$A$150,HatSpCkByRW!H$3:H$150,0)/$Q178/$P178/tblCleElumTreatments!G$25,0)</f>
        <v>#VALUE!</v>
      </c>
      <c r="Z178" s="13" t="e">
        <f>ROUND(_xlfn.XLOOKUP('Yearling Chinook'!$A178,HatSpCkByRW!$A$3:$A$150,HatSpCkByRW!I$3:I$150,0)/$Q178/$P178/tblCleElumTreatments!H$25,0)</f>
        <v>#VALUE!</v>
      </c>
      <c r="AA178" s="13" t="e">
        <f>ROUND(_xlfn.XLOOKUP('Yearling Chinook'!$A178,HatSpCkByRW!$A$3:$A$150,HatSpCkByRW!J$3:J$150,0)/$Q178/$P178/tblCleElumTreatments!I$25,0)</f>
        <v>#VALUE!</v>
      </c>
      <c r="AB178" s="13"/>
      <c r="AC178" s="13"/>
      <c r="AD178" s="13"/>
      <c r="AE178" s="13"/>
      <c r="AF178" s="13"/>
      <c r="AG178" s="13"/>
      <c r="AH178" s="13"/>
      <c r="AI178" s="13"/>
      <c r="AK178" s="2" t="str">
        <f t="shared" si="25"/>
        <v/>
      </c>
      <c r="AL178" s="2" t="str">
        <f t="shared" si="26"/>
        <v/>
      </c>
      <c r="AM178" s="13" t="str">
        <f t="shared" si="27"/>
        <v/>
      </c>
    </row>
    <row r="179" spans="1:39" x14ac:dyDescent="0.45">
      <c r="A179" s="17" t="str">
        <f>IF(tblTally!B177="","",tblTally!B177)</f>
        <v/>
      </c>
      <c r="B179" s="13" t="str">
        <f>IF(tblTally!B177="","",tblTally!C177+tblTally!D177)</f>
        <v/>
      </c>
      <c r="C179" s="13" t="str">
        <f>IF(tblTally!C177="","",tblTally!C177)</f>
        <v/>
      </c>
      <c r="D179" s="18" t="str">
        <f t="shared" si="20"/>
        <v/>
      </c>
      <c r="E179" s="13" t="str">
        <f>IF(tblTally!J177=0,"",tblTally!J177)</f>
        <v/>
      </c>
      <c r="F179" s="13" t="str">
        <f>IF(E179="","",E179+tblTally!AS177+tblTally!BB177)</f>
        <v/>
      </c>
      <c r="G179" s="13" t="str">
        <f>IF(tblTally!T177+tblTally!U177=0,"",tblTally!T177+tblTally!U177)</f>
        <v/>
      </c>
      <c r="H179" s="13" t="str">
        <f>IF(tblTally!V177+tblTally!W177=0,"",tblTally!V177+tblTally!W177)</f>
        <v/>
      </c>
      <c r="I179" s="13" t="str">
        <f>IF(tblTally!X177+tblTally!Y177=0,"",tblTally!X177+tblTally!Y177)</f>
        <v/>
      </c>
      <c r="J179" s="13" t="str">
        <f>IF(tblTally!Z177+tblTally!AA177=0,"",tblTally!Z177+tblTally!AA177)</f>
        <v/>
      </c>
      <c r="K179" s="13" t="str">
        <f>IF(tblTally!AB177+tblTally!AC177=0,"",tblTally!AB177+tblTally!AC177)</f>
        <v/>
      </c>
      <c r="L179">
        <f>tblTally!K177</f>
        <v>0</v>
      </c>
      <c r="M179" s="18" t="str">
        <f>IF(tblTally!E177="","",tblTally!E177/100)</f>
        <v/>
      </c>
      <c r="N179" s="18" t="str">
        <f t="shared" si="21"/>
        <v/>
      </c>
      <c r="O179" s="18" t="e">
        <f>ModelParameters!Intercept+ModelParameters!CH1offset+((B179-ModelParameters!MeanFlow)/ModelParameters!SDFlow)*ModelParameters!FlowSlope+((D179-ModelParameters!MeanDiversion)/ModelParameters!SDDiversion)*ModelParameters!DiversionSlope</f>
        <v>#VALUE!</v>
      </c>
      <c r="P179" s="18" t="e">
        <f t="shared" si="22"/>
        <v>#VALUE!</v>
      </c>
      <c r="Q179" s="21" t="e">
        <f t="shared" si="23"/>
        <v>#VALUE!</v>
      </c>
      <c r="R179" s="13" t="str">
        <f t="shared" si="24"/>
        <v/>
      </c>
      <c r="S179" s="13" t="e">
        <f>ROUND(_xlfn.XLOOKUP('Yearling Chinook'!$A179,HatSpCkByRW!$A$3:$A$150,HatSpCkByRW!B$3:B$150,0)/$Q179/$P179/tblCleElumTreatments!A$25,0)</f>
        <v>#VALUE!</v>
      </c>
      <c r="T179" s="13" t="e">
        <f>ROUND(_xlfn.XLOOKUP('Yearling Chinook'!$A179,HatSpCkByRW!$A$3:$A$150,HatSpCkByRW!C$3:C$150,0)/$Q179/$P179/tblCleElumTreatments!B$25,0)</f>
        <v>#VALUE!</v>
      </c>
      <c r="U179" s="13" t="e">
        <f>ROUND(_xlfn.XLOOKUP('Yearling Chinook'!$A179,HatSpCkByRW!$A$3:$A$150,HatSpCkByRW!D$3:D$150,0)/$Q179/$P179/tblCleElumTreatments!C$25,0)</f>
        <v>#VALUE!</v>
      </c>
      <c r="V179" s="13" t="e">
        <f>ROUND(_xlfn.XLOOKUP('Yearling Chinook'!$A179,HatSpCkByRW!$A$3:$A$150,HatSpCkByRW!E$3:E$150,0)/$Q179/$P179/tblCleElumTreatments!D$25,0)</f>
        <v>#VALUE!</v>
      </c>
      <c r="W179" s="13" t="e">
        <f>ROUND(_xlfn.XLOOKUP('Yearling Chinook'!$A179,HatSpCkByRW!$A$3:$A$150,HatSpCkByRW!F$3:F$150,0)/$Q179/$P179/tblCleElumTreatments!E$25,0)</f>
        <v>#VALUE!</v>
      </c>
      <c r="X179" s="13" t="e">
        <f>ROUND(_xlfn.XLOOKUP('Yearling Chinook'!$A179,HatSpCkByRW!$A$3:$A$150,HatSpCkByRW!G$3:G$150,0)/$Q179/$P179/tblCleElumTreatments!F$25,0)</f>
        <v>#VALUE!</v>
      </c>
      <c r="Y179" s="13" t="e">
        <f>ROUND(_xlfn.XLOOKUP('Yearling Chinook'!$A179,HatSpCkByRW!$A$3:$A$150,HatSpCkByRW!H$3:H$150,0)/$Q179/$P179/tblCleElumTreatments!G$25,0)</f>
        <v>#VALUE!</v>
      </c>
      <c r="Z179" s="13" t="e">
        <f>ROUND(_xlfn.XLOOKUP('Yearling Chinook'!$A179,HatSpCkByRW!$A$3:$A$150,HatSpCkByRW!I$3:I$150,0)/$Q179/$P179/tblCleElumTreatments!H$25,0)</f>
        <v>#VALUE!</v>
      </c>
      <c r="AA179" s="13" t="e">
        <f>ROUND(_xlfn.XLOOKUP('Yearling Chinook'!$A179,HatSpCkByRW!$A$3:$A$150,HatSpCkByRW!J$3:J$150,0)/$Q179/$P179/tblCleElumTreatments!I$25,0)</f>
        <v>#VALUE!</v>
      </c>
      <c r="AB179" s="13"/>
      <c r="AC179" s="13"/>
      <c r="AD179" s="13"/>
      <c r="AE179" s="13"/>
      <c r="AF179" s="13"/>
      <c r="AG179" s="13"/>
      <c r="AH179" s="13"/>
      <c r="AI179" s="13"/>
      <c r="AK179" s="2" t="str">
        <f t="shared" si="25"/>
        <v/>
      </c>
      <c r="AL179" s="2" t="str">
        <f t="shared" si="26"/>
        <v/>
      </c>
      <c r="AM179" s="13" t="str">
        <f t="shared" si="27"/>
        <v/>
      </c>
    </row>
    <row r="180" spans="1:39" x14ac:dyDescent="0.45">
      <c r="A180" s="17" t="str">
        <f>IF(tblTally!B178="","",tblTally!B178)</f>
        <v/>
      </c>
      <c r="B180" s="13" t="str">
        <f>IF(tblTally!B178="","",tblTally!C178+tblTally!D178)</f>
        <v/>
      </c>
      <c r="C180" s="13" t="str">
        <f>IF(tblTally!C178="","",tblTally!C178)</f>
        <v/>
      </c>
      <c r="D180" s="18" t="str">
        <f t="shared" si="20"/>
        <v/>
      </c>
      <c r="E180" s="13" t="str">
        <f>IF(tblTally!J178=0,"",tblTally!J178)</f>
        <v/>
      </c>
      <c r="F180" s="13" t="str">
        <f>IF(E180="","",E180+tblTally!AS178+tblTally!BB178)</f>
        <v/>
      </c>
      <c r="G180" s="13" t="str">
        <f>IF(tblTally!T178+tblTally!U178=0,"",tblTally!T178+tblTally!U178)</f>
        <v/>
      </c>
      <c r="H180" s="13" t="str">
        <f>IF(tblTally!V178+tblTally!W178=0,"",tblTally!V178+tblTally!W178)</f>
        <v/>
      </c>
      <c r="I180" s="13" t="str">
        <f>IF(tblTally!X178+tblTally!Y178=0,"",tblTally!X178+tblTally!Y178)</f>
        <v/>
      </c>
      <c r="J180" s="13" t="str">
        <f>IF(tblTally!Z178+tblTally!AA178=0,"",tblTally!Z178+tblTally!AA178)</f>
        <v/>
      </c>
      <c r="K180" s="13" t="str">
        <f>IF(tblTally!AB178+tblTally!AC178=0,"",tblTally!AB178+tblTally!AC178)</f>
        <v/>
      </c>
      <c r="L180">
        <f>tblTally!K178</f>
        <v>0</v>
      </c>
      <c r="M180" s="18" t="str">
        <f>IF(tblTally!E178="","",tblTally!E178/100)</f>
        <v/>
      </c>
      <c r="N180" s="18" t="str">
        <f t="shared" si="21"/>
        <v/>
      </c>
      <c r="O180" s="18" t="e">
        <f>ModelParameters!Intercept+ModelParameters!CH1offset+((B180-ModelParameters!MeanFlow)/ModelParameters!SDFlow)*ModelParameters!FlowSlope+((D180-ModelParameters!MeanDiversion)/ModelParameters!SDDiversion)*ModelParameters!DiversionSlope</f>
        <v>#VALUE!</v>
      </c>
      <c r="P180" s="18" t="e">
        <f t="shared" si="22"/>
        <v>#VALUE!</v>
      </c>
      <c r="Q180" s="21" t="e">
        <f t="shared" si="23"/>
        <v>#VALUE!</v>
      </c>
      <c r="R180" s="13" t="str">
        <f t="shared" si="24"/>
        <v/>
      </c>
      <c r="S180" s="13" t="e">
        <f>ROUND(_xlfn.XLOOKUP('Yearling Chinook'!$A180,HatSpCkByRW!$A$3:$A$150,HatSpCkByRW!B$3:B$150,0)/$Q180/$P180/tblCleElumTreatments!A$25,0)</f>
        <v>#VALUE!</v>
      </c>
      <c r="T180" s="13" t="e">
        <f>ROUND(_xlfn.XLOOKUP('Yearling Chinook'!$A180,HatSpCkByRW!$A$3:$A$150,HatSpCkByRW!C$3:C$150,0)/$Q180/$P180/tblCleElumTreatments!B$25,0)</f>
        <v>#VALUE!</v>
      </c>
      <c r="U180" s="13" t="e">
        <f>ROUND(_xlfn.XLOOKUP('Yearling Chinook'!$A180,HatSpCkByRW!$A$3:$A$150,HatSpCkByRW!D$3:D$150,0)/$Q180/$P180/tblCleElumTreatments!C$25,0)</f>
        <v>#VALUE!</v>
      </c>
      <c r="V180" s="13" t="e">
        <f>ROUND(_xlfn.XLOOKUP('Yearling Chinook'!$A180,HatSpCkByRW!$A$3:$A$150,HatSpCkByRW!E$3:E$150,0)/$Q180/$P180/tblCleElumTreatments!D$25,0)</f>
        <v>#VALUE!</v>
      </c>
      <c r="W180" s="13" t="e">
        <f>ROUND(_xlfn.XLOOKUP('Yearling Chinook'!$A180,HatSpCkByRW!$A$3:$A$150,HatSpCkByRW!F$3:F$150,0)/$Q180/$P180/tblCleElumTreatments!E$25,0)</f>
        <v>#VALUE!</v>
      </c>
      <c r="X180" s="13" t="e">
        <f>ROUND(_xlfn.XLOOKUP('Yearling Chinook'!$A180,HatSpCkByRW!$A$3:$A$150,HatSpCkByRW!G$3:G$150,0)/$Q180/$P180/tblCleElumTreatments!F$25,0)</f>
        <v>#VALUE!</v>
      </c>
      <c r="Y180" s="13" t="e">
        <f>ROUND(_xlfn.XLOOKUP('Yearling Chinook'!$A180,HatSpCkByRW!$A$3:$A$150,HatSpCkByRW!H$3:H$150,0)/$Q180/$P180/tblCleElumTreatments!G$25,0)</f>
        <v>#VALUE!</v>
      </c>
      <c r="Z180" s="13" t="e">
        <f>ROUND(_xlfn.XLOOKUP('Yearling Chinook'!$A180,HatSpCkByRW!$A$3:$A$150,HatSpCkByRW!I$3:I$150,0)/$Q180/$P180/tblCleElumTreatments!H$25,0)</f>
        <v>#VALUE!</v>
      </c>
      <c r="AA180" s="13" t="e">
        <f>ROUND(_xlfn.XLOOKUP('Yearling Chinook'!$A180,HatSpCkByRW!$A$3:$A$150,HatSpCkByRW!J$3:J$150,0)/$Q180/$P180/tblCleElumTreatments!I$25,0)</f>
        <v>#VALUE!</v>
      </c>
      <c r="AB180" s="13"/>
      <c r="AC180" s="13"/>
      <c r="AD180" s="13"/>
      <c r="AE180" s="13"/>
      <c r="AF180" s="13"/>
      <c r="AG180" s="13"/>
      <c r="AH180" s="13"/>
      <c r="AI180" s="13"/>
      <c r="AK180" s="2" t="str">
        <f t="shared" si="25"/>
        <v/>
      </c>
      <c r="AL180" s="2" t="str">
        <f t="shared" si="26"/>
        <v/>
      </c>
      <c r="AM180" s="13" t="str">
        <f t="shared" si="27"/>
        <v/>
      </c>
    </row>
    <row r="181" spans="1:39" x14ac:dyDescent="0.45">
      <c r="A181" s="17" t="str">
        <f>IF(tblTally!B179="","",tblTally!B179)</f>
        <v/>
      </c>
      <c r="B181" s="13" t="str">
        <f>IF(tblTally!B179="","",tblTally!C179+tblTally!D179)</f>
        <v/>
      </c>
      <c r="C181" s="13" t="str">
        <f>IF(tblTally!C179="","",tblTally!C179)</f>
        <v/>
      </c>
      <c r="D181" s="18" t="str">
        <f t="shared" si="20"/>
        <v/>
      </c>
      <c r="E181" s="13" t="str">
        <f>IF(tblTally!J179=0,"",tblTally!J179)</f>
        <v/>
      </c>
      <c r="F181" s="13" t="str">
        <f>IF(E181="","",E181+tblTally!AS179+tblTally!BB179)</f>
        <v/>
      </c>
      <c r="G181" s="13" t="str">
        <f>IF(tblTally!T179+tblTally!U179=0,"",tblTally!T179+tblTally!U179)</f>
        <v/>
      </c>
      <c r="H181" s="13" t="str">
        <f>IF(tblTally!V179+tblTally!W179=0,"",tblTally!V179+tblTally!W179)</f>
        <v/>
      </c>
      <c r="I181" s="13" t="str">
        <f>IF(tblTally!X179+tblTally!Y179=0,"",tblTally!X179+tblTally!Y179)</f>
        <v/>
      </c>
      <c r="J181" s="13" t="str">
        <f>IF(tblTally!Z179+tblTally!AA179=0,"",tblTally!Z179+tblTally!AA179)</f>
        <v/>
      </c>
      <c r="K181" s="13" t="str">
        <f>IF(tblTally!AB179+tblTally!AC179=0,"",tblTally!AB179+tblTally!AC179)</f>
        <v/>
      </c>
      <c r="L181">
        <f>tblTally!K179</f>
        <v>0</v>
      </c>
      <c r="M181" s="18" t="str">
        <f>IF(tblTally!E179="","",tblTally!E179/100)</f>
        <v/>
      </c>
      <c r="N181" s="18" t="str">
        <f t="shared" si="21"/>
        <v/>
      </c>
      <c r="O181" s="18" t="e">
        <f>ModelParameters!Intercept+ModelParameters!CH1offset+((B181-ModelParameters!MeanFlow)/ModelParameters!SDFlow)*ModelParameters!FlowSlope+((D181-ModelParameters!MeanDiversion)/ModelParameters!SDDiversion)*ModelParameters!DiversionSlope</f>
        <v>#VALUE!</v>
      </c>
      <c r="P181" s="18" t="e">
        <f t="shared" si="22"/>
        <v>#VALUE!</v>
      </c>
      <c r="Q181" s="21" t="e">
        <f t="shared" si="23"/>
        <v>#VALUE!</v>
      </c>
      <c r="R181" s="13" t="str">
        <f t="shared" si="24"/>
        <v/>
      </c>
      <c r="S181" s="13" t="e">
        <f>ROUND(_xlfn.XLOOKUP('Yearling Chinook'!$A181,HatSpCkByRW!$A$3:$A$150,HatSpCkByRW!B$3:B$150,0)/$Q181/$P181/tblCleElumTreatments!A$25,0)</f>
        <v>#VALUE!</v>
      </c>
      <c r="T181" s="13" t="e">
        <f>ROUND(_xlfn.XLOOKUP('Yearling Chinook'!$A181,HatSpCkByRW!$A$3:$A$150,HatSpCkByRW!C$3:C$150,0)/$Q181/$P181/tblCleElumTreatments!B$25,0)</f>
        <v>#VALUE!</v>
      </c>
      <c r="U181" s="13" t="e">
        <f>ROUND(_xlfn.XLOOKUP('Yearling Chinook'!$A181,HatSpCkByRW!$A$3:$A$150,HatSpCkByRW!D$3:D$150,0)/$Q181/$P181/tblCleElumTreatments!C$25,0)</f>
        <v>#VALUE!</v>
      </c>
      <c r="V181" s="13" t="e">
        <f>ROUND(_xlfn.XLOOKUP('Yearling Chinook'!$A181,HatSpCkByRW!$A$3:$A$150,HatSpCkByRW!E$3:E$150,0)/$Q181/$P181/tblCleElumTreatments!D$25,0)</f>
        <v>#VALUE!</v>
      </c>
      <c r="W181" s="13" t="e">
        <f>ROUND(_xlfn.XLOOKUP('Yearling Chinook'!$A181,HatSpCkByRW!$A$3:$A$150,HatSpCkByRW!F$3:F$150,0)/$Q181/$P181/tblCleElumTreatments!E$25,0)</f>
        <v>#VALUE!</v>
      </c>
      <c r="X181" s="13" t="e">
        <f>ROUND(_xlfn.XLOOKUP('Yearling Chinook'!$A181,HatSpCkByRW!$A$3:$A$150,HatSpCkByRW!G$3:G$150,0)/$Q181/$P181/tblCleElumTreatments!F$25,0)</f>
        <v>#VALUE!</v>
      </c>
      <c r="Y181" s="13" t="e">
        <f>ROUND(_xlfn.XLOOKUP('Yearling Chinook'!$A181,HatSpCkByRW!$A$3:$A$150,HatSpCkByRW!H$3:H$150,0)/$Q181/$P181/tblCleElumTreatments!G$25,0)</f>
        <v>#VALUE!</v>
      </c>
      <c r="Z181" s="13" t="e">
        <f>ROUND(_xlfn.XLOOKUP('Yearling Chinook'!$A181,HatSpCkByRW!$A$3:$A$150,HatSpCkByRW!I$3:I$150,0)/$Q181/$P181/tblCleElumTreatments!H$25,0)</f>
        <v>#VALUE!</v>
      </c>
      <c r="AA181" s="13" t="e">
        <f>ROUND(_xlfn.XLOOKUP('Yearling Chinook'!$A181,HatSpCkByRW!$A$3:$A$150,HatSpCkByRW!J$3:J$150,0)/$Q181/$P181/tblCleElumTreatments!I$25,0)</f>
        <v>#VALUE!</v>
      </c>
      <c r="AB181" s="13"/>
      <c r="AC181" s="13"/>
      <c r="AD181" s="13"/>
      <c r="AE181" s="13"/>
      <c r="AF181" s="13"/>
      <c r="AG181" s="13"/>
      <c r="AH181" s="13"/>
      <c r="AI181" s="13"/>
      <c r="AK181" s="2" t="str">
        <f t="shared" si="25"/>
        <v/>
      </c>
      <c r="AL181" s="2" t="str">
        <f t="shared" si="26"/>
        <v/>
      </c>
      <c r="AM181" s="13" t="str">
        <f t="shared" si="27"/>
        <v/>
      </c>
    </row>
    <row r="182" spans="1:39" x14ac:dyDescent="0.45">
      <c r="A182" s="17" t="str">
        <f>IF(tblTally!B180="","",tblTally!B180)</f>
        <v/>
      </c>
      <c r="B182" s="13" t="str">
        <f>IF(tblTally!B180="","",tblTally!C180+tblTally!D180)</f>
        <v/>
      </c>
      <c r="C182" s="13" t="str">
        <f>IF(tblTally!C180="","",tblTally!C180)</f>
        <v/>
      </c>
      <c r="D182" s="18" t="str">
        <f t="shared" si="20"/>
        <v/>
      </c>
      <c r="E182" s="13" t="str">
        <f>IF(tblTally!J180=0,"",tblTally!J180)</f>
        <v/>
      </c>
      <c r="F182" s="13" t="str">
        <f>IF(E182="","",E182+tblTally!AS180+tblTally!BB180)</f>
        <v/>
      </c>
      <c r="G182" s="13" t="str">
        <f>IF(tblTally!T180+tblTally!U180=0,"",tblTally!T180+tblTally!U180)</f>
        <v/>
      </c>
      <c r="H182" s="13" t="str">
        <f>IF(tblTally!V180+tblTally!W180=0,"",tblTally!V180+tblTally!W180)</f>
        <v/>
      </c>
      <c r="I182" s="13" t="str">
        <f>IF(tblTally!X180+tblTally!Y180=0,"",tblTally!X180+tblTally!Y180)</f>
        <v/>
      </c>
      <c r="J182" s="13" t="str">
        <f>IF(tblTally!Z180+tblTally!AA180=0,"",tblTally!Z180+tblTally!AA180)</f>
        <v/>
      </c>
      <c r="K182" s="13" t="str">
        <f>IF(tblTally!AB180+tblTally!AC180=0,"",tblTally!AB180+tblTally!AC180)</f>
        <v/>
      </c>
      <c r="L182">
        <f>tblTally!K180</f>
        <v>0</v>
      </c>
      <c r="M182" s="18" t="str">
        <f>IF(tblTally!E180="","",tblTally!E180/100)</f>
        <v/>
      </c>
      <c r="N182" s="18" t="str">
        <f t="shared" si="21"/>
        <v/>
      </c>
      <c r="O182" s="18" t="e">
        <f>ModelParameters!Intercept+ModelParameters!CH1offset+((B182-ModelParameters!MeanFlow)/ModelParameters!SDFlow)*ModelParameters!FlowSlope+((D182-ModelParameters!MeanDiversion)/ModelParameters!SDDiversion)*ModelParameters!DiversionSlope</f>
        <v>#VALUE!</v>
      </c>
      <c r="P182" s="18" t="e">
        <f t="shared" si="22"/>
        <v>#VALUE!</v>
      </c>
      <c r="Q182" s="21" t="e">
        <f t="shared" si="23"/>
        <v>#VALUE!</v>
      </c>
      <c r="R182" s="13" t="str">
        <f t="shared" si="24"/>
        <v/>
      </c>
      <c r="S182" s="13" t="e">
        <f>ROUND(_xlfn.XLOOKUP('Yearling Chinook'!$A182,HatSpCkByRW!$A$3:$A$150,HatSpCkByRW!B$3:B$150,0)/$Q182/$P182/tblCleElumTreatments!A$25,0)</f>
        <v>#VALUE!</v>
      </c>
      <c r="T182" s="13" t="e">
        <f>ROUND(_xlfn.XLOOKUP('Yearling Chinook'!$A182,HatSpCkByRW!$A$3:$A$150,HatSpCkByRW!C$3:C$150,0)/$Q182/$P182/tblCleElumTreatments!B$25,0)</f>
        <v>#VALUE!</v>
      </c>
      <c r="U182" s="13" t="e">
        <f>ROUND(_xlfn.XLOOKUP('Yearling Chinook'!$A182,HatSpCkByRW!$A$3:$A$150,HatSpCkByRW!D$3:D$150,0)/$Q182/$P182/tblCleElumTreatments!C$25,0)</f>
        <v>#VALUE!</v>
      </c>
      <c r="V182" s="13" t="e">
        <f>ROUND(_xlfn.XLOOKUP('Yearling Chinook'!$A182,HatSpCkByRW!$A$3:$A$150,HatSpCkByRW!E$3:E$150,0)/$Q182/$P182/tblCleElumTreatments!D$25,0)</f>
        <v>#VALUE!</v>
      </c>
      <c r="W182" s="13" t="e">
        <f>ROUND(_xlfn.XLOOKUP('Yearling Chinook'!$A182,HatSpCkByRW!$A$3:$A$150,HatSpCkByRW!F$3:F$150,0)/$Q182/$P182/tblCleElumTreatments!E$25,0)</f>
        <v>#VALUE!</v>
      </c>
      <c r="X182" s="13" t="e">
        <f>ROUND(_xlfn.XLOOKUP('Yearling Chinook'!$A182,HatSpCkByRW!$A$3:$A$150,HatSpCkByRW!G$3:G$150,0)/$Q182/$P182/tblCleElumTreatments!F$25,0)</f>
        <v>#VALUE!</v>
      </c>
      <c r="Y182" s="13" t="e">
        <f>ROUND(_xlfn.XLOOKUP('Yearling Chinook'!$A182,HatSpCkByRW!$A$3:$A$150,HatSpCkByRW!H$3:H$150,0)/$Q182/$P182/tblCleElumTreatments!G$25,0)</f>
        <v>#VALUE!</v>
      </c>
      <c r="Z182" s="13" t="e">
        <f>ROUND(_xlfn.XLOOKUP('Yearling Chinook'!$A182,HatSpCkByRW!$A$3:$A$150,HatSpCkByRW!I$3:I$150,0)/$Q182/$P182/tblCleElumTreatments!H$25,0)</f>
        <v>#VALUE!</v>
      </c>
      <c r="AA182" s="13" t="e">
        <f>ROUND(_xlfn.XLOOKUP('Yearling Chinook'!$A182,HatSpCkByRW!$A$3:$A$150,HatSpCkByRW!J$3:J$150,0)/$Q182/$P182/tblCleElumTreatments!I$25,0)</f>
        <v>#VALUE!</v>
      </c>
      <c r="AB182" s="13"/>
      <c r="AC182" s="13"/>
      <c r="AD182" s="13"/>
      <c r="AE182" s="13"/>
      <c r="AF182" s="13"/>
      <c r="AG182" s="13"/>
      <c r="AH182" s="13"/>
      <c r="AI182" s="13"/>
      <c r="AK182" s="2" t="str">
        <f t="shared" si="25"/>
        <v/>
      </c>
      <c r="AL182" s="2" t="str">
        <f t="shared" si="26"/>
        <v/>
      </c>
      <c r="AM182" s="13" t="str">
        <f t="shared" si="27"/>
        <v/>
      </c>
    </row>
    <row r="183" spans="1:39" x14ac:dyDescent="0.45">
      <c r="A183" s="17" t="str">
        <f>IF(tblTally!B181="","",tblTally!B181)</f>
        <v/>
      </c>
      <c r="B183" s="13" t="str">
        <f>IF(tblTally!B181="","",tblTally!C181+tblTally!D181)</f>
        <v/>
      </c>
      <c r="C183" s="13" t="str">
        <f>IF(tblTally!C181="","",tblTally!C181)</f>
        <v/>
      </c>
      <c r="D183" s="18" t="str">
        <f t="shared" si="20"/>
        <v/>
      </c>
      <c r="E183" s="13" t="str">
        <f>IF(tblTally!J181=0,"",tblTally!J181)</f>
        <v/>
      </c>
      <c r="F183" s="13" t="str">
        <f>IF(E183="","",E183+tblTally!AS181+tblTally!BB181)</f>
        <v/>
      </c>
      <c r="G183" s="13" t="str">
        <f>IF(tblTally!T181+tblTally!U181=0,"",tblTally!T181+tblTally!U181)</f>
        <v/>
      </c>
      <c r="H183" s="13" t="str">
        <f>IF(tblTally!V181+tblTally!W181=0,"",tblTally!V181+tblTally!W181)</f>
        <v/>
      </c>
      <c r="I183" s="13" t="str">
        <f>IF(tblTally!X181+tblTally!Y181=0,"",tblTally!X181+tblTally!Y181)</f>
        <v/>
      </c>
      <c r="J183" s="13" t="str">
        <f>IF(tblTally!Z181+tblTally!AA181=0,"",tblTally!Z181+tblTally!AA181)</f>
        <v/>
      </c>
      <c r="K183" s="13" t="str">
        <f>IF(tblTally!AB181+tblTally!AC181=0,"",tblTally!AB181+tblTally!AC181)</f>
        <v/>
      </c>
      <c r="L183">
        <f>tblTally!K181</f>
        <v>0</v>
      </c>
      <c r="M183" s="18" t="str">
        <f>IF(tblTally!E181="","",tblTally!E181/100)</f>
        <v/>
      </c>
      <c r="N183" s="18" t="str">
        <f t="shared" si="21"/>
        <v/>
      </c>
      <c r="O183" s="18" t="e">
        <f>ModelParameters!Intercept+ModelParameters!CH1offset+((B183-ModelParameters!MeanFlow)/ModelParameters!SDFlow)*ModelParameters!FlowSlope+((D183-ModelParameters!MeanDiversion)/ModelParameters!SDDiversion)*ModelParameters!DiversionSlope</f>
        <v>#VALUE!</v>
      </c>
      <c r="P183" s="18" t="e">
        <f t="shared" si="22"/>
        <v>#VALUE!</v>
      </c>
      <c r="Q183" s="21" t="e">
        <f t="shared" si="23"/>
        <v>#VALUE!</v>
      </c>
      <c r="R183" s="13" t="str">
        <f t="shared" si="24"/>
        <v/>
      </c>
      <c r="S183" s="13" t="e">
        <f>ROUND(_xlfn.XLOOKUP('Yearling Chinook'!$A183,HatSpCkByRW!$A$3:$A$150,HatSpCkByRW!B$3:B$150,0)/$Q183/$P183/tblCleElumTreatments!A$25,0)</f>
        <v>#VALUE!</v>
      </c>
      <c r="T183" s="13" t="e">
        <f>ROUND(_xlfn.XLOOKUP('Yearling Chinook'!$A183,HatSpCkByRW!$A$3:$A$150,HatSpCkByRW!C$3:C$150,0)/$Q183/$P183/tblCleElumTreatments!B$25,0)</f>
        <v>#VALUE!</v>
      </c>
      <c r="U183" s="13" t="e">
        <f>ROUND(_xlfn.XLOOKUP('Yearling Chinook'!$A183,HatSpCkByRW!$A$3:$A$150,HatSpCkByRW!D$3:D$150,0)/$Q183/$P183/tblCleElumTreatments!C$25,0)</f>
        <v>#VALUE!</v>
      </c>
      <c r="V183" s="13" t="e">
        <f>ROUND(_xlfn.XLOOKUP('Yearling Chinook'!$A183,HatSpCkByRW!$A$3:$A$150,HatSpCkByRW!E$3:E$150,0)/$Q183/$P183/tblCleElumTreatments!D$25,0)</f>
        <v>#VALUE!</v>
      </c>
      <c r="W183" s="13" t="e">
        <f>ROUND(_xlfn.XLOOKUP('Yearling Chinook'!$A183,HatSpCkByRW!$A$3:$A$150,HatSpCkByRW!F$3:F$150,0)/$Q183/$P183/tblCleElumTreatments!E$25,0)</f>
        <v>#VALUE!</v>
      </c>
      <c r="X183" s="13" t="e">
        <f>ROUND(_xlfn.XLOOKUP('Yearling Chinook'!$A183,HatSpCkByRW!$A$3:$A$150,HatSpCkByRW!G$3:G$150,0)/$Q183/$P183/tblCleElumTreatments!F$25,0)</f>
        <v>#VALUE!</v>
      </c>
      <c r="Y183" s="13" t="e">
        <f>ROUND(_xlfn.XLOOKUP('Yearling Chinook'!$A183,HatSpCkByRW!$A$3:$A$150,HatSpCkByRW!H$3:H$150,0)/$Q183/$P183/tblCleElumTreatments!G$25,0)</f>
        <v>#VALUE!</v>
      </c>
      <c r="Z183" s="13" t="e">
        <f>ROUND(_xlfn.XLOOKUP('Yearling Chinook'!$A183,HatSpCkByRW!$A$3:$A$150,HatSpCkByRW!I$3:I$150,0)/$Q183/$P183/tblCleElumTreatments!H$25,0)</f>
        <v>#VALUE!</v>
      </c>
      <c r="AA183" s="13" t="e">
        <f>ROUND(_xlfn.XLOOKUP('Yearling Chinook'!$A183,HatSpCkByRW!$A$3:$A$150,HatSpCkByRW!J$3:J$150,0)/$Q183/$P183/tblCleElumTreatments!I$25,0)</f>
        <v>#VALUE!</v>
      </c>
      <c r="AB183" s="13"/>
      <c r="AC183" s="13"/>
      <c r="AD183" s="13"/>
      <c r="AE183" s="13"/>
      <c r="AF183" s="13"/>
      <c r="AG183" s="13"/>
      <c r="AH183" s="13"/>
      <c r="AI183" s="13"/>
      <c r="AK183" s="2" t="str">
        <f t="shared" si="25"/>
        <v/>
      </c>
      <c r="AL183" s="2" t="str">
        <f t="shared" si="26"/>
        <v/>
      </c>
      <c r="AM183" s="13" t="str">
        <f t="shared" si="27"/>
        <v/>
      </c>
    </row>
    <row r="184" spans="1:39" x14ac:dyDescent="0.45">
      <c r="A184" s="17" t="str">
        <f>IF(tblTally!B182="","",tblTally!B182)</f>
        <v/>
      </c>
      <c r="B184" s="13" t="str">
        <f>IF(tblTally!B182="","",tblTally!C182+tblTally!D182)</f>
        <v/>
      </c>
      <c r="C184" s="13" t="str">
        <f>IF(tblTally!C182="","",tblTally!C182)</f>
        <v/>
      </c>
      <c r="D184" s="18" t="str">
        <f t="shared" si="20"/>
        <v/>
      </c>
      <c r="E184" s="13" t="str">
        <f>IF(tblTally!J182=0,"",tblTally!J182)</f>
        <v/>
      </c>
      <c r="F184" s="13" t="str">
        <f>IF(E184="","",E184+tblTally!AS182+tblTally!BB182)</f>
        <v/>
      </c>
      <c r="G184" s="13" t="str">
        <f>IF(tblTally!T182+tblTally!U182=0,"",tblTally!T182+tblTally!U182)</f>
        <v/>
      </c>
      <c r="H184" s="13" t="str">
        <f>IF(tblTally!V182+tblTally!W182=0,"",tblTally!V182+tblTally!W182)</f>
        <v/>
      </c>
      <c r="I184" s="13" t="str">
        <f>IF(tblTally!X182+tblTally!Y182=0,"",tblTally!X182+tblTally!Y182)</f>
        <v/>
      </c>
      <c r="J184" s="13" t="str">
        <f>IF(tblTally!Z182+tblTally!AA182=0,"",tblTally!Z182+tblTally!AA182)</f>
        <v/>
      </c>
      <c r="K184" s="13" t="str">
        <f>IF(tblTally!AB182+tblTally!AC182=0,"",tblTally!AB182+tblTally!AC182)</f>
        <v/>
      </c>
      <c r="L184">
        <f>tblTally!K182</f>
        <v>0</v>
      </c>
      <c r="M184" s="18" t="str">
        <f>IF(tblTally!E182="","",tblTally!E182/100)</f>
        <v/>
      </c>
      <c r="N184" s="18" t="str">
        <f t="shared" si="21"/>
        <v/>
      </c>
      <c r="O184" s="18" t="e">
        <f>ModelParameters!Intercept+ModelParameters!CH1offset+((B184-ModelParameters!MeanFlow)/ModelParameters!SDFlow)*ModelParameters!FlowSlope+((D184-ModelParameters!MeanDiversion)/ModelParameters!SDDiversion)*ModelParameters!DiversionSlope</f>
        <v>#VALUE!</v>
      </c>
      <c r="P184" s="18" t="e">
        <f t="shared" si="22"/>
        <v>#VALUE!</v>
      </c>
      <c r="Q184" s="21" t="e">
        <f t="shared" si="23"/>
        <v>#VALUE!</v>
      </c>
      <c r="R184" s="13" t="str">
        <f t="shared" si="24"/>
        <v/>
      </c>
      <c r="S184" s="13" t="e">
        <f>ROUND(_xlfn.XLOOKUP('Yearling Chinook'!$A184,HatSpCkByRW!$A$3:$A$150,HatSpCkByRW!B$3:B$150,0)/$Q184/$P184/tblCleElumTreatments!A$25,0)</f>
        <v>#VALUE!</v>
      </c>
      <c r="T184" s="13" t="e">
        <f>ROUND(_xlfn.XLOOKUP('Yearling Chinook'!$A184,HatSpCkByRW!$A$3:$A$150,HatSpCkByRW!C$3:C$150,0)/$Q184/$P184/tblCleElumTreatments!B$25,0)</f>
        <v>#VALUE!</v>
      </c>
      <c r="U184" s="13" t="e">
        <f>ROUND(_xlfn.XLOOKUP('Yearling Chinook'!$A184,HatSpCkByRW!$A$3:$A$150,HatSpCkByRW!D$3:D$150,0)/$Q184/$P184/tblCleElumTreatments!C$25,0)</f>
        <v>#VALUE!</v>
      </c>
      <c r="V184" s="13" t="e">
        <f>ROUND(_xlfn.XLOOKUP('Yearling Chinook'!$A184,HatSpCkByRW!$A$3:$A$150,HatSpCkByRW!E$3:E$150,0)/$Q184/$P184/tblCleElumTreatments!D$25,0)</f>
        <v>#VALUE!</v>
      </c>
      <c r="W184" s="13" t="e">
        <f>ROUND(_xlfn.XLOOKUP('Yearling Chinook'!$A184,HatSpCkByRW!$A$3:$A$150,HatSpCkByRW!F$3:F$150,0)/$Q184/$P184/tblCleElumTreatments!E$25,0)</f>
        <v>#VALUE!</v>
      </c>
      <c r="X184" s="13" t="e">
        <f>ROUND(_xlfn.XLOOKUP('Yearling Chinook'!$A184,HatSpCkByRW!$A$3:$A$150,HatSpCkByRW!G$3:G$150,0)/$Q184/$P184/tblCleElumTreatments!F$25,0)</f>
        <v>#VALUE!</v>
      </c>
      <c r="Y184" s="13" t="e">
        <f>ROUND(_xlfn.XLOOKUP('Yearling Chinook'!$A184,HatSpCkByRW!$A$3:$A$150,HatSpCkByRW!H$3:H$150,0)/$Q184/$P184/tblCleElumTreatments!G$25,0)</f>
        <v>#VALUE!</v>
      </c>
      <c r="Z184" s="13" t="e">
        <f>ROUND(_xlfn.XLOOKUP('Yearling Chinook'!$A184,HatSpCkByRW!$A$3:$A$150,HatSpCkByRW!I$3:I$150,0)/$Q184/$P184/tblCleElumTreatments!H$25,0)</f>
        <v>#VALUE!</v>
      </c>
      <c r="AA184" s="13" t="e">
        <f>ROUND(_xlfn.XLOOKUP('Yearling Chinook'!$A184,HatSpCkByRW!$A$3:$A$150,HatSpCkByRW!J$3:J$150,0)/$Q184/$P184/tblCleElumTreatments!I$25,0)</f>
        <v>#VALUE!</v>
      </c>
      <c r="AB184" s="13"/>
      <c r="AC184" s="13"/>
      <c r="AD184" s="13"/>
      <c r="AE184" s="13"/>
      <c r="AF184" s="13"/>
      <c r="AG184" s="13"/>
      <c r="AH184" s="13"/>
      <c r="AI184" s="13"/>
      <c r="AK184" s="2" t="str">
        <f t="shared" si="25"/>
        <v/>
      </c>
      <c r="AL184" s="2" t="str">
        <f t="shared" si="26"/>
        <v/>
      </c>
      <c r="AM184" s="13" t="str">
        <f t="shared" si="27"/>
        <v/>
      </c>
    </row>
    <row r="185" spans="1:39" x14ac:dyDescent="0.45">
      <c r="A185" s="17" t="str">
        <f>IF(tblTally!B183="","",tblTally!B183)</f>
        <v/>
      </c>
      <c r="B185" s="13" t="str">
        <f>IF(tblTally!B183="","",tblTally!C183+tblTally!D183)</f>
        <v/>
      </c>
      <c r="C185" s="13" t="str">
        <f>IF(tblTally!C183="","",tblTally!C183)</f>
        <v/>
      </c>
      <c r="D185" s="18" t="str">
        <f t="shared" si="20"/>
        <v/>
      </c>
      <c r="E185" s="13" t="str">
        <f>IF(tblTally!J183=0,"",tblTally!J183)</f>
        <v/>
      </c>
      <c r="F185" s="13" t="str">
        <f>IF(E185="","",E185+tblTally!AS183+tblTally!BB183)</f>
        <v/>
      </c>
      <c r="G185" s="13" t="str">
        <f>IF(tblTally!T183+tblTally!U183=0,"",tblTally!T183+tblTally!U183)</f>
        <v/>
      </c>
      <c r="H185" s="13" t="str">
        <f>IF(tblTally!V183+tblTally!W183=0,"",tblTally!V183+tblTally!W183)</f>
        <v/>
      </c>
      <c r="I185" s="13" t="str">
        <f>IF(tblTally!X183+tblTally!Y183=0,"",tblTally!X183+tblTally!Y183)</f>
        <v/>
      </c>
      <c r="J185" s="13" t="str">
        <f>IF(tblTally!Z183+tblTally!AA183=0,"",tblTally!Z183+tblTally!AA183)</f>
        <v/>
      </c>
      <c r="K185" s="13" t="str">
        <f>IF(tblTally!AB183+tblTally!AC183=0,"",tblTally!AB183+tblTally!AC183)</f>
        <v/>
      </c>
      <c r="L185">
        <f>tblTally!K183</f>
        <v>0</v>
      </c>
      <c r="M185" s="18" t="str">
        <f>IF(tblTally!E183="","",tblTally!E183/100)</f>
        <v/>
      </c>
      <c r="N185" s="18" t="str">
        <f t="shared" si="21"/>
        <v/>
      </c>
      <c r="O185" s="18" t="e">
        <f>ModelParameters!Intercept+ModelParameters!CH1offset+((B185-ModelParameters!MeanFlow)/ModelParameters!SDFlow)*ModelParameters!FlowSlope+((D185-ModelParameters!MeanDiversion)/ModelParameters!SDDiversion)*ModelParameters!DiversionSlope</f>
        <v>#VALUE!</v>
      </c>
      <c r="P185" s="18" t="e">
        <f t="shared" si="22"/>
        <v>#VALUE!</v>
      </c>
      <c r="Q185" s="21" t="e">
        <f t="shared" si="23"/>
        <v>#VALUE!</v>
      </c>
      <c r="R185" s="13" t="str">
        <f t="shared" si="24"/>
        <v/>
      </c>
      <c r="S185" s="13" t="e">
        <f>ROUND(_xlfn.XLOOKUP('Yearling Chinook'!$A185,HatSpCkByRW!$A$3:$A$150,HatSpCkByRW!B$3:B$150,0)/$Q185/$P185/tblCleElumTreatments!A$25,0)</f>
        <v>#VALUE!</v>
      </c>
      <c r="T185" s="13" t="e">
        <f>ROUND(_xlfn.XLOOKUP('Yearling Chinook'!$A185,HatSpCkByRW!$A$3:$A$150,HatSpCkByRW!C$3:C$150,0)/$Q185/$P185/tblCleElumTreatments!B$25,0)</f>
        <v>#VALUE!</v>
      </c>
      <c r="U185" s="13" t="e">
        <f>ROUND(_xlfn.XLOOKUP('Yearling Chinook'!$A185,HatSpCkByRW!$A$3:$A$150,HatSpCkByRW!D$3:D$150,0)/$Q185/$P185/tblCleElumTreatments!C$25,0)</f>
        <v>#VALUE!</v>
      </c>
      <c r="V185" s="13" t="e">
        <f>ROUND(_xlfn.XLOOKUP('Yearling Chinook'!$A185,HatSpCkByRW!$A$3:$A$150,HatSpCkByRW!E$3:E$150,0)/$Q185/$P185/tblCleElumTreatments!D$25,0)</f>
        <v>#VALUE!</v>
      </c>
      <c r="W185" s="13" t="e">
        <f>ROUND(_xlfn.XLOOKUP('Yearling Chinook'!$A185,HatSpCkByRW!$A$3:$A$150,HatSpCkByRW!F$3:F$150,0)/$Q185/$P185/tblCleElumTreatments!E$25,0)</f>
        <v>#VALUE!</v>
      </c>
      <c r="X185" s="13" t="e">
        <f>ROUND(_xlfn.XLOOKUP('Yearling Chinook'!$A185,HatSpCkByRW!$A$3:$A$150,HatSpCkByRW!G$3:G$150,0)/$Q185/$P185/tblCleElumTreatments!F$25,0)</f>
        <v>#VALUE!</v>
      </c>
      <c r="Y185" s="13" t="e">
        <f>ROUND(_xlfn.XLOOKUP('Yearling Chinook'!$A185,HatSpCkByRW!$A$3:$A$150,HatSpCkByRW!H$3:H$150,0)/$Q185/$P185/tblCleElumTreatments!G$25,0)</f>
        <v>#VALUE!</v>
      </c>
      <c r="Z185" s="13" t="e">
        <f>ROUND(_xlfn.XLOOKUP('Yearling Chinook'!$A185,HatSpCkByRW!$A$3:$A$150,HatSpCkByRW!I$3:I$150,0)/$Q185/$P185/tblCleElumTreatments!H$25,0)</f>
        <v>#VALUE!</v>
      </c>
      <c r="AA185" s="13" t="e">
        <f>ROUND(_xlfn.XLOOKUP('Yearling Chinook'!$A185,HatSpCkByRW!$A$3:$A$150,HatSpCkByRW!J$3:J$150,0)/$Q185/$P185/tblCleElumTreatments!I$25,0)</f>
        <v>#VALUE!</v>
      </c>
      <c r="AB185" s="13"/>
      <c r="AC185" s="13"/>
      <c r="AD185" s="13"/>
      <c r="AE185" s="13"/>
      <c r="AF185" s="13"/>
      <c r="AG185" s="13"/>
      <c r="AH185" s="13"/>
      <c r="AI185" s="13"/>
      <c r="AK185" s="2" t="str">
        <f t="shared" si="25"/>
        <v/>
      </c>
      <c r="AL185" s="2" t="str">
        <f t="shared" si="26"/>
        <v/>
      </c>
      <c r="AM185" s="13" t="str">
        <f t="shared" si="27"/>
        <v/>
      </c>
    </row>
    <row r="186" spans="1:39" x14ac:dyDescent="0.45">
      <c r="A186" s="17" t="str">
        <f>IF(tblTally!B184="","",tblTally!B184)</f>
        <v/>
      </c>
      <c r="B186" s="13" t="str">
        <f>IF(tblTally!B184="","",tblTally!C184+tblTally!D184)</f>
        <v/>
      </c>
      <c r="C186" s="13" t="str">
        <f>IF(tblTally!C184="","",tblTally!C184)</f>
        <v/>
      </c>
      <c r="D186" s="18" t="str">
        <f>IF(C186="","",C186/B186)</f>
        <v/>
      </c>
      <c r="E186" s="13" t="str">
        <f>IF(tblTally!J184=0,"",tblTally!J184)</f>
        <v/>
      </c>
      <c r="F186" s="13" t="str">
        <f>IF(E186="","",E186+tblTally!AS184+tblTally!BB184)</f>
        <v/>
      </c>
      <c r="G186" s="13" t="str">
        <f>IF(tblTally!T184+tblTally!U184=0,"",tblTally!T184+tblTally!U184)</f>
        <v/>
      </c>
      <c r="H186" s="13" t="str">
        <f>IF(tblTally!V184+tblTally!W184=0,"",tblTally!V184+tblTally!W184)</f>
        <v/>
      </c>
      <c r="I186" s="13" t="str">
        <f>IF(tblTally!X184+tblTally!Y184=0,"",tblTally!X184+tblTally!Y184)</f>
        <v/>
      </c>
      <c r="J186" s="13" t="str">
        <f>IF(tblTally!Z184+tblTally!AA184=0,"",tblTally!Z184+tblTally!AA184)</f>
        <v/>
      </c>
      <c r="K186" s="13" t="str">
        <f>IF(tblTally!AB184+tblTally!AC184=0,"",tblTally!AB184+tblTally!AC184)</f>
        <v/>
      </c>
      <c r="L186">
        <f>tblTally!K184</f>
        <v>0</v>
      </c>
      <c r="M186" s="18" t="str">
        <f>IF(tblTally!E184="","",tblTally!E184/100)</f>
        <v/>
      </c>
      <c r="N186" s="18" t="str">
        <f>IF(M186="","",M186)</f>
        <v/>
      </c>
      <c r="O186" s="18" t="e">
        <f>ModelParameters!Intercept+ModelParameters!CH1offset+((B186-ModelParameters!MeanFlow)/ModelParameters!SDFlow)*ModelParameters!FlowSlope+((D186-ModelParameters!MeanDiversion)/ModelParameters!SDDiversion)*ModelParameters!DiversionSlope</f>
        <v>#VALUE!</v>
      </c>
      <c r="P186" s="18" t="e">
        <f>IF(D186=0,0,EXP(O186)/(1+EXP(O186)))</f>
        <v>#VALUE!</v>
      </c>
      <c r="Q186" s="21" t="e">
        <f t="shared" si="23"/>
        <v>#VALUE!</v>
      </c>
      <c r="R186" s="13" t="str">
        <f>IF(F186="","",ROUND(F186/N186/Q186/P186,0))</f>
        <v/>
      </c>
      <c r="S186" s="13" t="e">
        <f>ROUND(_xlfn.XLOOKUP('Yearling Chinook'!$A186,HatSpCkByRW!$A$3:$A$150,HatSpCkByRW!B$3:B$150,0)/$Q186/$P186/tblCleElumTreatments!A$25,0)</f>
        <v>#VALUE!</v>
      </c>
      <c r="T186" s="13" t="e">
        <f>ROUND(_xlfn.XLOOKUP('Yearling Chinook'!$A186,HatSpCkByRW!$A$3:$A$150,HatSpCkByRW!C$3:C$150,0)/$Q186/$P186/tblCleElumTreatments!B$25,0)</f>
        <v>#VALUE!</v>
      </c>
      <c r="U186" s="13" t="e">
        <f>ROUND(_xlfn.XLOOKUP('Yearling Chinook'!$A186,HatSpCkByRW!$A$3:$A$150,HatSpCkByRW!D$3:D$150,0)/$Q186/$P186/tblCleElumTreatments!C$25,0)</f>
        <v>#VALUE!</v>
      </c>
      <c r="V186" s="13" t="e">
        <f>ROUND(_xlfn.XLOOKUP('Yearling Chinook'!$A186,HatSpCkByRW!$A$3:$A$150,HatSpCkByRW!E$3:E$150,0)/$Q186/$P186/tblCleElumTreatments!D$25,0)</f>
        <v>#VALUE!</v>
      </c>
      <c r="W186" s="13" t="e">
        <f>ROUND(_xlfn.XLOOKUP('Yearling Chinook'!$A186,HatSpCkByRW!$A$3:$A$150,HatSpCkByRW!F$3:F$150,0)/$Q186/$P186/tblCleElumTreatments!E$25,0)</f>
        <v>#VALUE!</v>
      </c>
      <c r="X186" s="13" t="e">
        <f>ROUND(_xlfn.XLOOKUP('Yearling Chinook'!$A186,HatSpCkByRW!$A$3:$A$150,HatSpCkByRW!G$3:G$150,0)/$Q186/$P186/tblCleElumTreatments!F$25,0)</f>
        <v>#VALUE!</v>
      </c>
      <c r="Y186" s="13" t="e">
        <f>ROUND(_xlfn.XLOOKUP('Yearling Chinook'!$A186,HatSpCkByRW!$A$3:$A$150,HatSpCkByRW!H$3:H$150,0)/$Q186/$P186/tblCleElumTreatments!G$25,0)</f>
        <v>#VALUE!</v>
      </c>
      <c r="Z186" s="13" t="e">
        <f>ROUND(_xlfn.XLOOKUP('Yearling Chinook'!$A186,HatSpCkByRW!$A$3:$A$150,HatSpCkByRW!I$3:I$150,0)/$Q186/$P186/tblCleElumTreatments!H$25,0)</f>
        <v>#VALUE!</v>
      </c>
      <c r="AA186" s="13" t="e">
        <f>ROUND(_xlfn.XLOOKUP('Yearling Chinook'!$A186,HatSpCkByRW!$A$3:$A$150,HatSpCkByRW!J$3:J$150,0)/$Q186/$P186/tblCleElumTreatments!I$25,0)</f>
        <v>#VALUE!</v>
      </c>
      <c r="AB186" s="13"/>
      <c r="AC186" s="13"/>
      <c r="AD186" s="13"/>
      <c r="AE186" s="13"/>
      <c r="AF186" s="13"/>
      <c r="AG186" s="13"/>
      <c r="AH186" s="13"/>
      <c r="AI186" s="13"/>
      <c r="AK186" s="2" t="str">
        <f t="shared" si="25"/>
        <v/>
      </c>
      <c r="AL186" s="2" t="str">
        <f t="shared" si="26"/>
        <v/>
      </c>
      <c r="AM186" s="13" t="str">
        <f t="shared" si="27"/>
        <v/>
      </c>
    </row>
    <row r="187" spans="1:39" x14ac:dyDescent="0.45">
      <c r="A187" s="17" t="str">
        <f>IF(tblTally!B185="","",tblTally!B185)</f>
        <v/>
      </c>
      <c r="B187" s="13" t="str">
        <f>IF(tblTally!B185="","",tblTally!C185+tblTally!D185)</f>
        <v/>
      </c>
      <c r="C187" s="13" t="str">
        <f>IF(tblTally!C185="","",tblTally!C185)</f>
        <v/>
      </c>
      <c r="D187" s="18" t="str">
        <f t="shared" ref="D187:D193" si="28">IF(C187="","",C187/B187)</f>
        <v/>
      </c>
      <c r="E187" s="13" t="str">
        <f>IF(tblTally!J185=0,"",tblTally!J185)</f>
        <v/>
      </c>
      <c r="F187" s="13" t="str">
        <f>IF(E187="","",E187+tblTally!AS185+tblTally!BB185)</f>
        <v/>
      </c>
      <c r="G187" s="13" t="str">
        <f>IF(tblTally!T185+tblTally!U185=0,"",tblTally!T185+tblTally!U185)</f>
        <v/>
      </c>
      <c r="H187" s="13" t="str">
        <f>IF(tblTally!V185+tblTally!W185=0,"",tblTally!V185+tblTally!W185)</f>
        <v/>
      </c>
      <c r="I187" s="13" t="str">
        <f>IF(tblTally!X185+tblTally!Y185=0,"",tblTally!X185+tblTally!Y185)</f>
        <v/>
      </c>
      <c r="J187" s="13" t="str">
        <f>IF(tblTally!Z185+tblTally!AA185=0,"",tblTally!Z185+tblTally!AA185)</f>
        <v/>
      </c>
      <c r="K187" s="13" t="str">
        <f>IF(tblTally!AB185+tblTally!AC185=0,"",tblTally!AB185+tblTally!AC185)</f>
        <v/>
      </c>
      <c r="L187">
        <f>tblTally!K185</f>
        <v>0</v>
      </c>
      <c r="M187" s="18" t="str">
        <f>IF(tblTally!E185="","",tblTally!E185/100)</f>
        <v/>
      </c>
      <c r="N187" s="18" t="str">
        <f t="shared" ref="N187:N193" si="29">IF(M187="","",M187)</f>
        <v/>
      </c>
      <c r="O187" s="18" t="e">
        <f>ModelParameters!Intercept+ModelParameters!CH1offset+((B187-ModelParameters!MeanFlow)/ModelParameters!SDFlow)*ModelParameters!FlowSlope+((D187-ModelParameters!MeanDiversion)/ModelParameters!SDDiversion)*ModelParameters!DiversionSlope</f>
        <v>#VALUE!</v>
      </c>
      <c r="P187" s="18" t="e">
        <f t="shared" ref="P187:P193" si="30">IF(D187=0,0,EXP(O187)/(1+EXP(O187)))</f>
        <v>#VALUE!</v>
      </c>
      <c r="Q187" s="21" t="e">
        <f t="shared" si="23"/>
        <v>#VALUE!</v>
      </c>
      <c r="R187" s="13" t="str">
        <f t="shared" ref="R187:R193" si="31">IF(F187="","",ROUND(F187/N187/Q187/P187,0))</f>
        <v/>
      </c>
      <c r="S187" s="13" t="e">
        <f>ROUND(_xlfn.XLOOKUP('Yearling Chinook'!$A187,HatSpCkByRW!$A$3:$A$150,HatSpCkByRW!B$3:B$150,0)/$Q187/$P187/tblCleElumTreatments!A$25,0)</f>
        <v>#VALUE!</v>
      </c>
      <c r="T187" s="13" t="e">
        <f>ROUND(_xlfn.XLOOKUP('Yearling Chinook'!$A187,HatSpCkByRW!$A$3:$A$150,HatSpCkByRW!C$3:C$150,0)/$Q187/$P187/tblCleElumTreatments!B$25,0)</f>
        <v>#VALUE!</v>
      </c>
      <c r="U187" s="13" t="e">
        <f>ROUND(_xlfn.XLOOKUP('Yearling Chinook'!$A187,HatSpCkByRW!$A$3:$A$150,HatSpCkByRW!D$3:D$150,0)/$Q187/$P187/tblCleElumTreatments!C$25,0)</f>
        <v>#VALUE!</v>
      </c>
      <c r="V187" s="13" t="e">
        <f>ROUND(_xlfn.XLOOKUP('Yearling Chinook'!$A187,HatSpCkByRW!$A$3:$A$150,HatSpCkByRW!E$3:E$150,0)/$Q187/$P187/tblCleElumTreatments!D$25,0)</f>
        <v>#VALUE!</v>
      </c>
      <c r="W187" s="13" t="e">
        <f>ROUND(_xlfn.XLOOKUP('Yearling Chinook'!$A187,HatSpCkByRW!$A$3:$A$150,HatSpCkByRW!F$3:F$150,0)/$Q187/$P187/tblCleElumTreatments!E$25,0)</f>
        <v>#VALUE!</v>
      </c>
      <c r="X187" s="13" t="e">
        <f>ROUND(_xlfn.XLOOKUP('Yearling Chinook'!$A187,HatSpCkByRW!$A$3:$A$150,HatSpCkByRW!G$3:G$150,0)/$Q187/$P187/tblCleElumTreatments!F$25,0)</f>
        <v>#VALUE!</v>
      </c>
      <c r="Y187" s="13" t="e">
        <f>ROUND(_xlfn.XLOOKUP('Yearling Chinook'!$A187,HatSpCkByRW!$A$3:$A$150,HatSpCkByRW!H$3:H$150,0)/$Q187/$P187/tblCleElumTreatments!G$25,0)</f>
        <v>#VALUE!</v>
      </c>
      <c r="Z187" s="13" t="e">
        <f>ROUND(_xlfn.XLOOKUP('Yearling Chinook'!$A187,HatSpCkByRW!$A$3:$A$150,HatSpCkByRW!I$3:I$150,0)/$Q187/$P187/tblCleElumTreatments!H$25,0)</f>
        <v>#VALUE!</v>
      </c>
      <c r="AA187" s="13" t="e">
        <f>ROUND(_xlfn.XLOOKUP('Yearling Chinook'!$A187,HatSpCkByRW!$A$3:$A$150,HatSpCkByRW!J$3:J$150,0)/$Q187/$P187/tblCleElumTreatments!I$25,0)</f>
        <v>#VALUE!</v>
      </c>
      <c r="AB187" s="13"/>
      <c r="AC187" s="13"/>
      <c r="AD187" s="13"/>
      <c r="AE187" s="13"/>
      <c r="AF187" s="13"/>
      <c r="AG187" s="13"/>
      <c r="AH187" s="13"/>
      <c r="AI187" s="13"/>
      <c r="AK187" s="2" t="str">
        <f t="shared" si="25"/>
        <v/>
      </c>
      <c r="AL187" s="2" t="str">
        <f t="shared" si="26"/>
        <v/>
      </c>
      <c r="AM187" s="13" t="str">
        <f t="shared" si="27"/>
        <v/>
      </c>
    </row>
    <row r="188" spans="1:39" x14ac:dyDescent="0.45">
      <c r="A188" s="17" t="str">
        <f>IF(tblTally!B186="","",tblTally!B186)</f>
        <v/>
      </c>
      <c r="B188" s="13" t="str">
        <f>IF(tblTally!B186="","",tblTally!C186+tblTally!D186)</f>
        <v/>
      </c>
      <c r="C188" s="13" t="str">
        <f>IF(tblTally!C186="","",tblTally!C186)</f>
        <v/>
      </c>
      <c r="D188" s="18" t="str">
        <f t="shared" si="28"/>
        <v/>
      </c>
      <c r="E188" s="13" t="str">
        <f>IF(tblTally!J186=0,"",tblTally!J186)</f>
        <v/>
      </c>
      <c r="F188" s="13" t="str">
        <f>IF(E188="","",E188+tblTally!AS186+tblTally!BB186)</f>
        <v/>
      </c>
      <c r="G188" s="13" t="str">
        <f>IF(tblTally!T186+tblTally!U186=0,"",tblTally!T186+tblTally!U186)</f>
        <v/>
      </c>
      <c r="H188" s="13" t="str">
        <f>IF(tblTally!V186+tblTally!W186=0,"",tblTally!V186+tblTally!W186)</f>
        <v/>
      </c>
      <c r="I188" s="13" t="str">
        <f>IF(tblTally!X186+tblTally!Y186=0,"",tblTally!X186+tblTally!Y186)</f>
        <v/>
      </c>
      <c r="J188" s="13" t="str">
        <f>IF(tblTally!Z186+tblTally!AA186=0,"",tblTally!Z186+tblTally!AA186)</f>
        <v/>
      </c>
      <c r="K188" s="13" t="str">
        <f>IF(tblTally!AB186+tblTally!AC186=0,"",tblTally!AB186+tblTally!AC186)</f>
        <v/>
      </c>
      <c r="L188">
        <f>tblTally!K186</f>
        <v>0</v>
      </c>
      <c r="M188" s="18" t="str">
        <f>IF(tblTally!E186="","",tblTally!E186/100)</f>
        <v/>
      </c>
      <c r="N188" s="18" t="str">
        <f t="shared" si="29"/>
        <v/>
      </c>
      <c r="O188" s="18" t="e">
        <f>ModelParameters!Intercept+ModelParameters!CH1offset+((B188-ModelParameters!MeanFlow)/ModelParameters!SDFlow)*ModelParameters!FlowSlope+((D188-ModelParameters!MeanDiversion)/ModelParameters!SDDiversion)*ModelParameters!DiversionSlope</f>
        <v>#VALUE!</v>
      </c>
      <c r="P188" s="18" t="e">
        <f t="shared" si="30"/>
        <v>#VALUE!</v>
      </c>
      <c r="Q188" s="21" t="e">
        <f t="shared" si="23"/>
        <v>#VALUE!</v>
      </c>
      <c r="R188" s="13" t="str">
        <f t="shared" si="31"/>
        <v/>
      </c>
      <c r="S188" s="13" t="e">
        <f>ROUND(_xlfn.XLOOKUP('Yearling Chinook'!$A188,HatSpCkByRW!$A$3:$A$150,HatSpCkByRW!B$3:B$150,0)/$Q188/$P188/tblCleElumTreatments!A$25,0)</f>
        <v>#VALUE!</v>
      </c>
      <c r="T188" s="13" t="e">
        <f>ROUND(_xlfn.XLOOKUP('Yearling Chinook'!$A188,HatSpCkByRW!$A$3:$A$150,HatSpCkByRW!C$3:C$150,0)/$Q188/$P188/tblCleElumTreatments!B$25,0)</f>
        <v>#VALUE!</v>
      </c>
      <c r="U188" s="13" t="e">
        <f>ROUND(_xlfn.XLOOKUP('Yearling Chinook'!$A188,HatSpCkByRW!$A$3:$A$150,HatSpCkByRW!D$3:D$150,0)/$Q188/$P188/tblCleElumTreatments!C$25,0)</f>
        <v>#VALUE!</v>
      </c>
      <c r="V188" s="13" t="e">
        <f>ROUND(_xlfn.XLOOKUP('Yearling Chinook'!$A188,HatSpCkByRW!$A$3:$A$150,HatSpCkByRW!E$3:E$150,0)/$Q188/$P188/tblCleElumTreatments!D$25,0)</f>
        <v>#VALUE!</v>
      </c>
      <c r="W188" s="13" t="e">
        <f>ROUND(_xlfn.XLOOKUP('Yearling Chinook'!$A188,HatSpCkByRW!$A$3:$A$150,HatSpCkByRW!F$3:F$150,0)/$Q188/$P188/tblCleElumTreatments!E$25,0)</f>
        <v>#VALUE!</v>
      </c>
      <c r="X188" s="13" t="e">
        <f>ROUND(_xlfn.XLOOKUP('Yearling Chinook'!$A188,HatSpCkByRW!$A$3:$A$150,HatSpCkByRW!G$3:G$150,0)/$Q188/$P188/tblCleElumTreatments!F$25,0)</f>
        <v>#VALUE!</v>
      </c>
      <c r="Y188" s="13" t="e">
        <f>ROUND(_xlfn.XLOOKUP('Yearling Chinook'!$A188,HatSpCkByRW!$A$3:$A$150,HatSpCkByRW!H$3:H$150,0)/$Q188/$P188/tblCleElumTreatments!G$25,0)</f>
        <v>#VALUE!</v>
      </c>
      <c r="Z188" s="13" t="e">
        <f>ROUND(_xlfn.XLOOKUP('Yearling Chinook'!$A188,HatSpCkByRW!$A$3:$A$150,HatSpCkByRW!I$3:I$150,0)/$Q188/$P188/tblCleElumTreatments!H$25,0)</f>
        <v>#VALUE!</v>
      </c>
      <c r="AA188" s="13" t="e">
        <f>ROUND(_xlfn.XLOOKUP('Yearling Chinook'!$A188,HatSpCkByRW!$A$3:$A$150,HatSpCkByRW!J$3:J$150,0)/$Q188/$P188/tblCleElumTreatments!I$25,0)</f>
        <v>#VALUE!</v>
      </c>
      <c r="AB188" s="13"/>
      <c r="AC188" s="13"/>
      <c r="AD188" s="13"/>
      <c r="AE188" s="13"/>
      <c r="AF188" s="13"/>
      <c r="AG188" s="13"/>
      <c r="AH188" s="13"/>
      <c r="AI188" s="13"/>
      <c r="AK188" s="2" t="str">
        <f t="shared" si="25"/>
        <v/>
      </c>
      <c r="AL188" s="2" t="str">
        <f t="shared" si="26"/>
        <v/>
      </c>
      <c r="AM188" s="13" t="str">
        <f t="shared" si="27"/>
        <v/>
      </c>
    </row>
    <row r="189" spans="1:39" x14ac:dyDescent="0.45">
      <c r="A189" s="17" t="str">
        <f>IF(tblTally!B187="","",tblTally!B187)</f>
        <v/>
      </c>
      <c r="B189" s="13" t="str">
        <f>IF(tblTally!B187="","",tblTally!C187+tblTally!D187)</f>
        <v/>
      </c>
      <c r="C189" s="13" t="str">
        <f>IF(tblTally!C187="","",tblTally!C187)</f>
        <v/>
      </c>
      <c r="D189" s="18" t="str">
        <f t="shared" si="28"/>
        <v/>
      </c>
      <c r="E189" s="13" t="str">
        <f>IF(tblTally!J187=0,"",tblTally!J187)</f>
        <v/>
      </c>
      <c r="F189" s="13" t="str">
        <f>IF(E189="","",E189+tblTally!AS187+tblTally!BB187)</f>
        <v/>
      </c>
      <c r="G189" s="13" t="str">
        <f>IF(tblTally!T187+tblTally!U187=0,"",tblTally!T187+tblTally!U187)</f>
        <v/>
      </c>
      <c r="H189" s="13" t="str">
        <f>IF(tblTally!V187+tblTally!W187=0,"",tblTally!V187+tblTally!W187)</f>
        <v/>
      </c>
      <c r="I189" s="13" t="str">
        <f>IF(tblTally!X187+tblTally!Y187=0,"",tblTally!X187+tblTally!Y187)</f>
        <v/>
      </c>
      <c r="J189" s="13" t="str">
        <f>IF(tblTally!Z187+tblTally!AA187=0,"",tblTally!Z187+tblTally!AA187)</f>
        <v/>
      </c>
      <c r="K189" s="13" t="str">
        <f>IF(tblTally!AB187+tblTally!AC187=0,"",tblTally!AB187+tblTally!AC187)</f>
        <v/>
      </c>
      <c r="L189">
        <f>tblTally!K187</f>
        <v>0</v>
      </c>
      <c r="M189" s="18" t="str">
        <f>IF(tblTally!E187="","",tblTally!E187/100)</f>
        <v/>
      </c>
      <c r="N189" s="18" t="str">
        <f t="shared" si="29"/>
        <v/>
      </c>
      <c r="O189" s="18" t="e">
        <f>ModelParameters!Intercept+ModelParameters!CH1offset+((B189-ModelParameters!MeanFlow)/ModelParameters!SDFlow)*ModelParameters!FlowSlope+((D189-ModelParameters!MeanDiversion)/ModelParameters!SDDiversion)*ModelParameters!DiversionSlope</f>
        <v>#VALUE!</v>
      </c>
      <c r="P189" s="18" t="e">
        <f t="shared" si="30"/>
        <v>#VALUE!</v>
      </c>
      <c r="Q189" s="21" t="e">
        <f t="shared" si="23"/>
        <v>#VALUE!</v>
      </c>
      <c r="R189" s="13" t="str">
        <f t="shared" si="31"/>
        <v/>
      </c>
      <c r="S189" s="13" t="e">
        <f>ROUND(_xlfn.XLOOKUP('Yearling Chinook'!$A189,HatSpCkByRW!$A$3:$A$150,HatSpCkByRW!B$3:B$150,0)/$Q189/$P189/tblCleElumTreatments!A$25,0)</f>
        <v>#VALUE!</v>
      </c>
      <c r="T189" s="13" t="e">
        <f>ROUND(_xlfn.XLOOKUP('Yearling Chinook'!$A189,HatSpCkByRW!$A$3:$A$150,HatSpCkByRW!C$3:C$150,0)/$Q189/$P189/tblCleElumTreatments!B$25,0)</f>
        <v>#VALUE!</v>
      </c>
      <c r="U189" s="13" t="e">
        <f>ROUND(_xlfn.XLOOKUP('Yearling Chinook'!$A189,HatSpCkByRW!$A$3:$A$150,HatSpCkByRW!D$3:D$150,0)/$Q189/$P189/tblCleElumTreatments!C$25,0)</f>
        <v>#VALUE!</v>
      </c>
      <c r="V189" s="13" t="e">
        <f>ROUND(_xlfn.XLOOKUP('Yearling Chinook'!$A189,HatSpCkByRW!$A$3:$A$150,HatSpCkByRW!E$3:E$150,0)/$Q189/$P189/tblCleElumTreatments!D$25,0)</f>
        <v>#VALUE!</v>
      </c>
      <c r="W189" s="13" t="e">
        <f>ROUND(_xlfn.XLOOKUP('Yearling Chinook'!$A189,HatSpCkByRW!$A$3:$A$150,HatSpCkByRW!F$3:F$150,0)/$Q189/$P189/tblCleElumTreatments!E$25,0)</f>
        <v>#VALUE!</v>
      </c>
      <c r="X189" s="13" t="e">
        <f>ROUND(_xlfn.XLOOKUP('Yearling Chinook'!$A189,HatSpCkByRW!$A$3:$A$150,HatSpCkByRW!G$3:G$150,0)/$Q189/$P189/tblCleElumTreatments!F$25,0)</f>
        <v>#VALUE!</v>
      </c>
      <c r="Y189" s="13" t="e">
        <f>ROUND(_xlfn.XLOOKUP('Yearling Chinook'!$A189,HatSpCkByRW!$A$3:$A$150,HatSpCkByRW!H$3:H$150,0)/$Q189/$P189/tblCleElumTreatments!G$25,0)</f>
        <v>#VALUE!</v>
      </c>
      <c r="Z189" s="13" t="e">
        <f>ROUND(_xlfn.XLOOKUP('Yearling Chinook'!$A189,HatSpCkByRW!$A$3:$A$150,HatSpCkByRW!I$3:I$150,0)/$Q189/$P189/tblCleElumTreatments!H$25,0)</f>
        <v>#VALUE!</v>
      </c>
      <c r="AA189" s="13" t="e">
        <f>ROUND(_xlfn.XLOOKUP('Yearling Chinook'!$A189,HatSpCkByRW!$A$3:$A$150,HatSpCkByRW!J$3:J$150,0)/$Q189/$P189/tblCleElumTreatments!I$25,0)</f>
        <v>#VALUE!</v>
      </c>
      <c r="AB189" s="13"/>
      <c r="AC189" s="13"/>
      <c r="AD189" s="13"/>
      <c r="AE189" s="13"/>
      <c r="AF189" s="13"/>
      <c r="AG189" s="13"/>
      <c r="AH189" s="13"/>
      <c r="AI189" s="13"/>
      <c r="AK189" s="2" t="str">
        <f t="shared" si="25"/>
        <v/>
      </c>
      <c r="AL189" s="2" t="str">
        <f t="shared" si="26"/>
        <v/>
      </c>
      <c r="AM189" s="13" t="str">
        <f t="shared" si="27"/>
        <v/>
      </c>
    </row>
    <row r="190" spans="1:39" x14ac:dyDescent="0.45">
      <c r="A190" s="17" t="str">
        <f>IF(tblTally!B188="","",tblTally!B188)</f>
        <v/>
      </c>
      <c r="B190" s="13" t="str">
        <f>IF(tblTally!B188="","",tblTally!C188+tblTally!D188)</f>
        <v/>
      </c>
      <c r="C190" s="13" t="str">
        <f>IF(tblTally!C188="","",tblTally!C188)</f>
        <v/>
      </c>
      <c r="D190" s="18" t="str">
        <f t="shared" si="28"/>
        <v/>
      </c>
      <c r="E190" s="13" t="str">
        <f>IF(tblTally!J188=0,"",tblTally!J188)</f>
        <v/>
      </c>
      <c r="F190" s="13" t="str">
        <f>IF(E190="","",E190+tblTally!AS188+tblTally!BB188)</f>
        <v/>
      </c>
      <c r="G190" s="13" t="str">
        <f>IF(tblTally!T188+tblTally!U188=0,"",tblTally!T188+tblTally!U188)</f>
        <v/>
      </c>
      <c r="H190" s="13" t="str">
        <f>IF(tblTally!V188+tblTally!W188=0,"",tblTally!V188+tblTally!W188)</f>
        <v/>
      </c>
      <c r="I190" s="13" t="str">
        <f>IF(tblTally!X188+tblTally!Y188=0,"",tblTally!X188+tblTally!Y188)</f>
        <v/>
      </c>
      <c r="J190" s="13" t="str">
        <f>IF(tblTally!Z188+tblTally!AA188=0,"",tblTally!Z188+tblTally!AA188)</f>
        <v/>
      </c>
      <c r="K190" s="13" t="str">
        <f>IF(tblTally!AB188+tblTally!AC188=0,"",tblTally!AB188+tblTally!AC188)</f>
        <v/>
      </c>
      <c r="L190">
        <f>tblTally!K188</f>
        <v>0</v>
      </c>
      <c r="M190" s="18" t="str">
        <f>IF(tblTally!E188="","",tblTally!E188/100)</f>
        <v/>
      </c>
      <c r="N190" s="18" t="str">
        <f t="shared" si="29"/>
        <v/>
      </c>
      <c r="O190" s="18" t="e">
        <f>ModelParameters!Intercept+ModelParameters!CH1offset+((B190-ModelParameters!MeanFlow)/ModelParameters!SDFlow)*ModelParameters!FlowSlope+((D190-ModelParameters!MeanDiversion)/ModelParameters!SDDiversion)*ModelParameters!DiversionSlope</f>
        <v>#VALUE!</v>
      </c>
      <c r="P190" s="18" t="e">
        <f t="shared" si="30"/>
        <v>#VALUE!</v>
      </c>
      <c r="Q190" s="21" t="e">
        <f t="shared" si="23"/>
        <v>#VALUE!</v>
      </c>
      <c r="R190" s="13" t="str">
        <f t="shared" si="31"/>
        <v/>
      </c>
      <c r="S190" s="13" t="e">
        <f>ROUND(_xlfn.XLOOKUP('Yearling Chinook'!$A190,HatSpCkByRW!$A$3:$A$150,HatSpCkByRW!B$3:B$150,0)/$Q190/$P190/tblCleElumTreatments!A$25,0)</f>
        <v>#VALUE!</v>
      </c>
      <c r="T190" s="13" t="e">
        <f>ROUND(_xlfn.XLOOKUP('Yearling Chinook'!$A190,HatSpCkByRW!$A$3:$A$150,HatSpCkByRW!C$3:C$150,0)/$Q190/$P190/tblCleElumTreatments!B$25,0)</f>
        <v>#VALUE!</v>
      </c>
      <c r="U190" s="13" t="e">
        <f>ROUND(_xlfn.XLOOKUP('Yearling Chinook'!$A190,HatSpCkByRW!$A$3:$A$150,HatSpCkByRW!D$3:D$150,0)/$Q190/$P190/tblCleElumTreatments!C$25,0)</f>
        <v>#VALUE!</v>
      </c>
      <c r="V190" s="13" t="e">
        <f>ROUND(_xlfn.XLOOKUP('Yearling Chinook'!$A190,HatSpCkByRW!$A$3:$A$150,HatSpCkByRW!E$3:E$150,0)/$Q190/$P190/tblCleElumTreatments!D$25,0)</f>
        <v>#VALUE!</v>
      </c>
      <c r="W190" s="13" t="e">
        <f>ROUND(_xlfn.XLOOKUP('Yearling Chinook'!$A190,HatSpCkByRW!$A$3:$A$150,HatSpCkByRW!F$3:F$150,0)/$Q190/$P190/tblCleElumTreatments!E$25,0)</f>
        <v>#VALUE!</v>
      </c>
      <c r="X190" s="13" t="e">
        <f>ROUND(_xlfn.XLOOKUP('Yearling Chinook'!$A190,HatSpCkByRW!$A$3:$A$150,HatSpCkByRW!G$3:G$150,0)/$Q190/$P190/tblCleElumTreatments!F$25,0)</f>
        <v>#VALUE!</v>
      </c>
      <c r="Y190" s="13" t="e">
        <f>ROUND(_xlfn.XLOOKUP('Yearling Chinook'!$A190,HatSpCkByRW!$A$3:$A$150,HatSpCkByRW!H$3:H$150,0)/$Q190/$P190/tblCleElumTreatments!G$25,0)</f>
        <v>#VALUE!</v>
      </c>
      <c r="Z190" s="13" t="e">
        <f>ROUND(_xlfn.XLOOKUP('Yearling Chinook'!$A190,HatSpCkByRW!$A$3:$A$150,HatSpCkByRW!I$3:I$150,0)/$Q190/$P190/tblCleElumTreatments!H$25,0)</f>
        <v>#VALUE!</v>
      </c>
      <c r="AA190" s="13" t="e">
        <f>ROUND(_xlfn.XLOOKUP('Yearling Chinook'!$A190,HatSpCkByRW!$A$3:$A$150,HatSpCkByRW!J$3:J$150,0)/$Q190/$P190/tblCleElumTreatments!I$25,0)</f>
        <v>#VALUE!</v>
      </c>
      <c r="AB190" s="13"/>
      <c r="AC190" s="13"/>
      <c r="AD190" s="13"/>
      <c r="AE190" s="13"/>
      <c r="AF190" s="13"/>
      <c r="AG190" s="13"/>
      <c r="AH190" s="13"/>
      <c r="AI190" s="13"/>
      <c r="AK190" s="2" t="str">
        <f t="shared" si="25"/>
        <v/>
      </c>
      <c r="AL190" s="2" t="str">
        <f t="shared" si="26"/>
        <v/>
      </c>
      <c r="AM190" s="13" t="str">
        <f t="shared" si="27"/>
        <v/>
      </c>
    </row>
    <row r="191" spans="1:39" x14ac:dyDescent="0.45">
      <c r="A191" s="17" t="str">
        <f>IF(tblTally!B189="","",tblTally!B189)</f>
        <v/>
      </c>
      <c r="B191" s="13" t="str">
        <f>IF(tblTally!B189="","",tblTally!C189+tblTally!D189)</f>
        <v/>
      </c>
      <c r="C191" s="13" t="str">
        <f>IF(tblTally!C189="","",tblTally!C189)</f>
        <v/>
      </c>
      <c r="D191" s="18" t="str">
        <f t="shared" si="28"/>
        <v/>
      </c>
      <c r="E191" s="13" t="str">
        <f>IF(tblTally!J189=0,"",tblTally!J189)</f>
        <v/>
      </c>
      <c r="F191" s="13" t="str">
        <f>IF(E191="","",E191+tblTally!AS189+tblTally!BB189)</f>
        <v/>
      </c>
      <c r="G191" s="13" t="str">
        <f>IF(tblTally!T189+tblTally!U189=0,"",tblTally!T189+tblTally!U189)</f>
        <v/>
      </c>
      <c r="H191" s="13" t="str">
        <f>IF(tblTally!V189+tblTally!W189=0,"",tblTally!V189+tblTally!W189)</f>
        <v/>
      </c>
      <c r="I191" s="13" t="str">
        <f>IF(tblTally!X189+tblTally!Y189=0,"",tblTally!X189+tblTally!Y189)</f>
        <v/>
      </c>
      <c r="J191" s="13" t="str">
        <f>IF(tblTally!Z189+tblTally!AA189=0,"",tblTally!Z189+tblTally!AA189)</f>
        <v/>
      </c>
      <c r="K191" s="13" t="str">
        <f>IF(tblTally!AB189+tblTally!AC189=0,"",tblTally!AB189+tblTally!AC189)</f>
        <v/>
      </c>
      <c r="L191">
        <f>tblTally!K189</f>
        <v>0</v>
      </c>
      <c r="M191" s="18" t="str">
        <f>IF(tblTally!E189="","",tblTally!E189/100)</f>
        <v/>
      </c>
      <c r="N191" s="18" t="str">
        <f t="shared" si="29"/>
        <v/>
      </c>
      <c r="O191" s="18" t="e">
        <f>ModelParameters!Intercept+ModelParameters!CH1offset+((B191-ModelParameters!MeanFlow)/ModelParameters!SDFlow)*ModelParameters!FlowSlope+((D191-ModelParameters!MeanDiversion)/ModelParameters!SDDiversion)*ModelParameters!DiversionSlope</f>
        <v>#VALUE!</v>
      </c>
      <c r="P191" s="18" t="e">
        <f t="shared" si="30"/>
        <v>#VALUE!</v>
      </c>
      <c r="Q191" s="21" t="e">
        <f t="shared" si="23"/>
        <v>#VALUE!</v>
      </c>
      <c r="R191" s="13" t="str">
        <f t="shared" si="31"/>
        <v/>
      </c>
      <c r="S191" s="13" t="e">
        <f>ROUND(_xlfn.XLOOKUP('Yearling Chinook'!$A191,HatSpCkByRW!$A$3:$A$150,HatSpCkByRW!B$3:B$150,0)/$Q191/$P191/tblCleElumTreatments!A$25,0)</f>
        <v>#VALUE!</v>
      </c>
      <c r="T191" s="13" t="e">
        <f>ROUND(_xlfn.XLOOKUP('Yearling Chinook'!$A191,HatSpCkByRW!$A$3:$A$150,HatSpCkByRW!C$3:C$150,0)/$Q191/$P191/tblCleElumTreatments!B$25,0)</f>
        <v>#VALUE!</v>
      </c>
      <c r="U191" s="13" t="e">
        <f>ROUND(_xlfn.XLOOKUP('Yearling Chinook'!$A191,HatSpCkByRW!$A$3:$A$150,HatSpCkByRW!D$3:D$150,0)/$Q191/$P191/tblCleElumTreatments!C$25,0)</f>
        <v>#VALUE!</v>
      </c>
      <c r="V191" s="13" t="e">
        <f>ROUND(_xlfn.XLOOKUP('Yearling Chinook'!$A191,HatSpCkByRW!$A$3:$A$150,HatSpCkByRW!E$3:E$150,0)/$Q191/$P191/tblCleElumTreatments!D$25,0)</f>
        <v>#VALUE!</v>
      </c>
      <c r="W191" s="13" t="e">
        <f>ROUND(_xlfn.XLOOKUP('Yearling Chinook'!$A191,HatSpCkByRW!$A$3:$A$150,HatSpCkByRW!F$3:F$150,0)/$Q191/$P191/tblCleElumTreatments!E$25,0)</f>
        <v>#VALUE!</v>
      </c>
      <c r="X191" s="13" t="e">
        <f>ROUND(_xlfn.XLOOKUP('Yearling Chinook'!$A191,HatSpCkByRW!$A$3:$A$150,HatSpCkByRW!G$3:G$150,0)/$Q191/$P191/tblCleElumTreatments!F$25,0)</f>
        <v>#VALUE!</v>
      </c>
      <c r="Y191" s="13" t="e">
        <f>ROUND(_xlfn.XLOOKUP('Yearling Chinook'!$A191,HatSpCkByRW!$A$3:$A$150,HatSpCkByRW!H$3:H$150,0)/$Q191/$P191/tblCleElumTreatments!G$25,0)</f>
        <v>#VALUE!</v>
      </c>
      <c r="Z191" s="13" t="e">
        <f>ROUND(_xlfn.XLOOKUP('Yearling Chinook'!$A191,HatSpCkByRW!$A$3:$A$150,HatSpCkByRW!I$3:I$150,0)/$Q191/$P191/tblCleElumTreatments!H$25,0)</f>
        <v>#VALUE!</v>
      </c>
      <c r="AA191" s="13" t="e">
        <f>ROUND(_xlfn.XLOOKUP('Yearling Chinook'!$A191,HatSpCkByRW!$A$3:$A$150,HatSpCkByRW!J$3:J$150,0)/$Q191/$P191/tblCleElumTreatments!I$25,0)</f>
        <v>#VALUE!</v>
      </c>
      <c r="AB191" s="13"/>
      <c r="AC191" s="13"/>
      <c r="AD191" s="13"/>
      <c r="AE191" s="13"/>
      <c r="AF191" s="13"/>
      <c r="AG191" s="13"/>
      <c r="AH191" s="13"/>
      <c r="AI191" s="13"/>
      <c r="AK191" s="2" t="str">
        <f t="shared" si="25"/>
        <v/>
      </c>
      <c r="AL191" s="2" t="str">
        <f t="shared" si="26"/>
        <v/>
      </c>
      <c r="AM191" s="13" t="str">
        <f t="shared" si="27"/>
        <v/>
      </c>
    </row>
    <row r="192" spans="1:39" x14ac:dyDescent="0.45">
      <c r="A192" s="17" t="str">
        <f>IF(tblTally!B190="","",tblTally!B190)</f>
        <v/>
      </c>
      <c r="B192" s="13" t="str">
        <f>IF(tblTally!B190="","",tblTally!C190+tblTally!D190)</f>
        <v/>
      </c>
      <c r="C192" s="13" t="str">
        <f>IF(tblTally!C190="","",tblTally!C190)</f>
        <v/>
      </c>
      <c r="D192" s="18" t="str">
        <f t="shared" si="28"/>
        <v/>
      </c>
      <c r="E192" s="13" t="str">
        <f>IF(tblTally!J190=0,"",tblTally!J190)</f>
        <v/>
      </c>
      <c r="F192" s="13" t="str">
        <f>IF(E192="","",E192+tblTally!AS190+tblTally!BB190)</f>
        <v/>
      </c>
      <c r="G192" s="13" t="str">
        <f>IF(tblTally!T190+tblTally!U190=0,"",tblTally!T190+tblTally!U190)</f>
        <v/>
      </c>
      <c r="H192" s="13" t="str">
        <f>IF(tblTally!V190+tblTally!W190=0,"",tblTally!V190+tblTally!W190)</f>
        <v/>
      </c>
      <c r="I192" s="13" t="str">
        <f>IF(tblTally!X190+tblTally!Y190=0,"",tblTally!X190+tblTally!Y190)</f>
        <v/>
      </c>
      <c r="J192" s="13" t="str">
        <f>IF(tblTally!Z190+tblTally!AA190=0,"",tblTally!Z190+tblTally!AA190)</f>
        <v/>
      </c>
      <c r="K192" s="13" t="str">
        <f>IF(tblTally!AB190+tblTally!AC190=0,"",tblTally!AB190+tblTally!AC190)</f>
        <v/>
      </c>
      <c r="L192">
        <f>tblTally!K190</f>
        <v>0</v>
      </c>
      <c r="M192" s="18" t="str">
        <f>IF(tblTally!E190="","",tblTally!E190/100)</f>
        <v/>
      </c>
      <c r="N192" s="18" t="str">
        <f t="shared" si="29"/>
        <v/>
      </c>
      <c r="O192" s="18" t="e">
        <f>ModelParameters!Intercept+ModelParameters!CH1offset+((B192-ModelParameters!MeanFlow)/ModelParameters!SDFlow)*ModelParameters!FlowSlope+((D192-ModelParameters!MeanDiversion)/ModelParameters!SDDiversion)*ModelParameters!DiversionSlope</f>
        <v>#VALUE!</v>
      </c>
      <c r="P192" s="18" t="e">
        <f t="shared" si="30"/>
        <v>#VALUE!</v>
      </c>
      <c r="Q192" s="21" t="e">
        <f t="shared" si="23"/>
        <v>#VALUE!</v>
      </c>
      <c r="R192" s="13" t="str">
        <f t="shared" si="31"/>
        <v/>
      </c>
      <c r="S192" s="13" t="e">
        <f>ROUND(_xlfn.XLOOKUP('Yearling Chinook'!$A192,HatSpCkByRW!$A$3:$A$150,HatSpCkByRW!B$3:B$150,0)/$Q192/$P192/tblCleElumTreatments!A$25,0)</f>
        <v>#VALUE!</v>
      </c>
      <c r="T192" s="13" t="e">
        <f>ROUND(_xlfn.XLOOKUP('Yearling Chinook'!$A192,HatSpCkByRW!$A$3:$A$150,HatSpCkByRW!C$3:C$150,0)/$Q192/$P192/tblCleElumTreatments!B$25,0)</f>
        <v>#VALUE!</v>
      </c>
      <c r="U192" s="13" t="e">
        <f>ROUND(_xlfn.XLOOKUP('Yearling Chinook'!$A192,HatSpCkByRW!$A$3:$A$150,HatSpCkByRW!D$3:D$150,0)/$Q192/$P192/tblCleElumTreatments!C$25,0)</f>
        <v>#VALUE!</v>
      </c>
      <c r="V192" s="13" t="e">
        <f>ROUND(_xlfn.XLOOKUP('Yearling Chinook'!$A192,HatSpCkByRW!$A$3:$A$150,HatSpCkByRW!E$3:E$150,0)/$Q192/$P192/tblCleElumTreatments!D$25,0)</f>
        <v>#VALUE!</v>
      </c>
      <c r="W192" s="13" t="e">
        <f>ROUND(_xlfn.XLOOKUP('Yearling Chinook'!$A192,HatSpCkByRW!$A$3:$A$150,HatSpCkByRW!F$3:F$150,0)/$Q192/$P192/tblCleElumTreatments!E$25,0)</f>
        <v>#VALUE!</v>
      </c>
      <c r="X192" s="13" t="e">
        <f>ROUND(_xlfn.XLOOKUP('Yearling Chinook'!$A192,HatSpCkByRW!$A$3:$A$150,HatSpCkByRW!G$3:G$150,0)/$Q192/$P192/tblCleElumTreatments!F$25,0)</f>
        <v>#VALUE!</v>
      </c>
      <c r="Y192" s="13" t="e">
        <f>ROUND(_xlfn.XLOOKUP('Yearling Chinook'!$A192,HatSpCkByRW!$A$3:$A$150,HatSpCkByRW!H$3:H$150,0)/$Q192/$P192/tblCleElumTreatments!G$25,0)</f>
        <v>#VALUE!</v>
      </c>
      <c r="Z192" s="13" t="e">
        <f>ROUND(_xlfn.XLOOKUP('Yearling Chinook'!$A192,HatSpCkByRW!$A$3:$A$150,HatSpCkByRW!I$3:I$150,0)/$Q192/$P192/tblCleElumTreatments!H$25,0)</f>
        <v>#VALUE!</v>
      </c>
      <c r="AA192" s="13" t="e">
        <f>ROUND(_xlfn.XLOOKUP('Yearling Chinook'!$A192,HatSpCkByRW!$A$3:$A$150,HatSpCkByRW!J$3:J$150,0)/$Q192/$P192/tblCleElumTreatments!I$25,0)</f>
        <v>#VALUE!</v>
      </c>
      <c r="AB192" s="13"/>
      <c r="AC192" s="13"/>
      <c r="AD192" s="13"/>
      <c r="AE192" s="13"/>
      <c r="AF192" s="13"/>
      <c r="AG192" s="13"/>
      <c r="AH192" s="13"/>
      <c r="AI192" s="13"/>
      <c r="AK192" s="2" t="str">
        <f t="shared" si="25"/>
        <v/>
      </c>
      <c r="AL192" s="2" t="str">
        <f t="shared" si="26"/>
        <v/>
      </c>
      <c r="AM192" s="13" t="str">
        <f t="shared" si="27"/>
        <v/>
      </c>
    </row>
    <row r="193" spans="1:39" x14ac:dyDescent="0.45">
      <c r="A193" s="17" t="str">
        <f>IF(tblTally!B191="","",tblTally!B191)</f>
        <v/>
      </c>
      <c r="B193" s="13" t="str">
        <f>IF(tblTally!B191="","",tblTally!C191+tblTally!D191)</f>
        <v/>
      </c>
      <c r="C193" s="13" t="str">
        <f>IF(tblTally!C191="","",tblTally!C191)</f>
        <v/>
      </c>
      <c r="D193" s="18" t="str">
        <f t="shared" si="28"/>
        <v/>
      </c>
      <c r="E193" s="13" t="str">
        <f>IF(tblTally!J191=0,"",tblTally!J191)</f>
        <v/>
      </c>
      <c r="F193" s="13" t="str">
        <f>IF(E193="","",E193+tblTally!AS191+tblTally!BB191)</f>
        <v/>
      </c>
      <c r="G193" s="13" t="str">
        <f>IF(tblTally!T191+tblTally!U191=0,"",tblTally!T191+tblTally!U191)</f>
        <v/>
      </c>
      <c r="H193" s="13" t="str">
        <f>IF(tblTally!V191+tblTally!W191=0,"",tblTally!V191+tblTally!W191)</f>
        <v/>
      </c>
      <c r="I193" s="13" t="str">
        <f>IF(tblTally!X191+tblTally!Y191=0,"",tblTally!X191+tblTally!Y191)</f>
        <v/>
      </c>
      <c r="J193" s="13" t="str">
        <f>IF(tblTally!Z191+tblTally!AA191=0,"",tblTally!Z191+tblTally!AA191)</f>
        <v/>
      </c>
      <c r="K193" s="13" t="str">
        <f>IF(tblTally!AB191+tblTally!AC191=0,"",tblTally!AB191+tblTally!AC191)</f>
        <v/>
      </c>
      <c r="L193">
        <f>tblTally!K191</f>
        <v>0</v>
      </c>
      <c r="M193" s="18" t="str">
        <f>IF(tblTally!E191="","",tblTally!E191/100)</f>
        <v/>
      </c>
      <c r="N193" s="18" t="str">
        <f t="shared" si="29"/>
        <v/>
      </c>
      <c r="O193" s="18" t="e">
        <f>ModelParameters!Intercept+ModelParameters!CH1offset+((B193-ModelParameters!MeanFlow)/ModelParameters!SDFlow)*ModelParameters!FlowSlope+((D193-ModelParameters!MeanDiversion)/ModelParameters!SDDiversion)*ModelParameters!DiversionSlope</f>
        <v>#VALUE!</v>
      </c>
      <c r="P193" s="18" t="e">
        <f t="shared" si="30"/>
        <v>#VALUE!</v>
      </c>
      <c r="Q193" s="21" t="e">
        <f t="shared" si="23"/>
        <v>#VALUE!</v>
      </c>
      <c r="R193" s="13" t="str">
        <f t="shared" si="31"/>
        <v/>
      </c>
      <c r="S193" s="13" t="e">
        <f>ROUND(_xlfn.XLOOKUP('Yearling Chinook'!$A193,HatSpCkByRW!$A$3:$A$150,HatSpCkByRW!B$3:B$150,0)/$Q193/$P193/tblCleElumTreatments!A$25,0)</f>
        <v>#VALUE!</v>
      </c>
      <c r="T193" s="13" t="e">
        <f>ROUND(_xlfn.XLOOKUP('Yearling Chinook'!$A193,HatSpCkByRW!$A$3:$A$150,HatSpCkByRW!C$3:C$150,0)/$Q193/$P193/tblCleElumTreatments!B$25,0)</f>
        <v>#VALUE!</v>
      </c>
      <c r="U193" s="13" t="e">
        <f>ROUND(_xlfn.XLOOKUP('Yearling Chinook'!$A193,HatSpCkByRW!$A$3:$A$150,HatSpCkByRW!D$3:D$150,0)/$Q193/$P193/tblCleElumTreatments!C$25,0)</f>
        <v>#VALUE!</v>
      </c>
      <c r="V193" s="13" t="e">
        <f>ROUND(_xlfn.XLOOKUP('Yearling Chinook'!$A193,HatSpCkByRW!$A$3:$A$150,HatSpCkByRW!E$3:E$150,0)/$Q193/$P193/tblCleElumTreatments!D$25,0)</f>
        <v>#VALUE!</v>
      </c>
      <c r="W193" s="13" t="e">
        <f>ROUND(_xlfn.XLOOKUP('Yearling Chinook'!$A193,HatSpCkByRW!$A$3:$A$150,HatSpCkByRW!F$3:F$150,0)/$Q193/$P193/tblCleElumTreatments!E$25,0)</f>
        <v>#VALUE!</v>
      </c>
      <c r="X193" s="13" t="e">
        <f>ROUND(_xlfn.XLOOKUP('Yearling Chinook'!$A193,HatSpCkByRW!$A$3:$A$150,HatSpCkByRW!G$3:G$150,0)/$Q193/$P193/tblCleElumTreatments!F$25,0)</f>
        <v>#VALUE!</v>
      </c>
      <c r="Y193" s="13" t="e">
        <f>ROUND(_xlfn.XLOOKUP('Yearling Chinook'!$A193,HatSpCkByRW!$A$3:$A$150,HatSpCkByRW!H$3:H$150,0)/$Q193/$P193/tblCleElumTreatments!G$25,0)</f>
        <v>#VALUE!</v>
      </c>
      <c r="Z193" s="13" t="e">
        <f>ROUND(_xlfn.XLOOKUP('Yearling Chinook'!$A193,HatSpCkByRW!$A$3:$A$150,HatSpCkByRW!I$3:I$150,0)/$Q193/$P193/tblCleElumTreatments!H$25,0)</f>
        <v>#VALUE!</v>
      </c>
      <c r="AA193" s="13" t="e">
        <f>ROUND(_xlfn.XLOOKUP('Yearling Chinook'!$A193,HatSpCkByRW!$A$3:$A$150,HatSpCkByRW!J$3:J$150,0)/$Q193/$P193/tblCleElumTreatments!I$25,0)</f>
        <v>#VALUE!</v>
      </c>
      <c r="AB193" s="13"/>
      <c r="AC193" s="13"/>
      <c r="AD193" s="13"/>
      <c r="AE193" s="13"/>
      <c r="AF193" s="13"/>
      <c r="AG193" s="13"/>
      <c r="AH193" s="13"/>
      <c r="AI193" s="13"/>
      <c r="AK193" s="2" t="str">
        <f t="shared" si="25"/>
        <v/>
      </c>
      <c r="AL193" s="2" t="str">
        <f t="shared" si="26"/>
        <v/>
      </c>
      <c r="AM193" s="13" t="str">
        <f t="shared" si="27"/>
        <v/>
      </c>
    </row>
    <row r="194" spans="1:39" x14ac:dyDescent="0.45">
      <c r="A194" s="17" t="str">
        <f>IF(tblTally!B192="","",tblTally!B192)</f>
        <v/>
      </c>
      <c r="B194" s="13" t="str">
        <f>IF(tblTally!B192="","",tblTally!C192+tblTally!D192)</f>
        <v/>
      </c>
      <c r="C194" s="13" t="str">
        <f>IF(tblTally!C192="","",tblTally!C192)</f>
        <v/>
      </c>
      <c r="D194" s="18" t="str">
        <f>IF(C194="","",C194/B194)</f>
        <v/>
      </c>
      <c r="E194" s="13" t="str">
        <f>IF(tblTally!J192=0,"",tblTally!J192)</f>
        <v/>
      </c>
      <c r="F194" s="13" t="str">
        <f>IF(E194="","",E194+tblTally!AS192+tblTally!BB192)</f>
        <v/>
      </c>
      <c r="G194" s="13" t="str">
        <f>IF(tblTally!T192+tblTally!U192=0,"",tblTally!T192+tblTally!U192)</f>
        <v/>
      </c>
      <c r="H194" s="13" t="str">
        <f>IF(tblTally!V192+tblTally!W192=0,"",tblTally!V192+tblTally!W192)</f>
        <v/>
      </c>
      <c r="I194" s="13" t="str">
        <f>IF(tblTally!X192+tblTally!Y192=0,"",tblTally!X192+tblTally!Y192)</f>
        <v/>
      </c>
      <c r="J194" s="13" t="str">
        <f>IF(tblTally!Z192+tblTally!AA192=0,"",tblTally!Z192+tblTally!AA192)</f>
        <v/>
      </c>
      <c r="K194" s="13" t="str">
        <f>IF(tblTally!AB192+tblTally!AC192=0,"",tblTally!AB192+tblTally!AC192)</f>
        <v/>
      </c>
      <c r="L194">
        <f>tblTally!K192</f>
        <v>0</v>
      </c>
      <c r="M194" s="18" t="str">
        <f>IF(tblTally!E192="","",tblTally!E192/100)</f>
        <v/>
      </c>
      <c r="N194" s="18" t="str">
        <f>IF(M194="","",M194)</f>
        <v/>
      </c>
      <c r="O194" s="18" t="e">
        <f>ModelParameters!Intercept+ModelParameters!CH1offset+((B194-ModelParameters!MeanFlow)/ModelParameters!SDFlow)*ModelParameters!FlowSlope+((D194-ModelParameters!MeanDiversion)/ModelParameters!SDDiversion)*ModelParameters!DiversionSlope</f>
        <v>#VALUE!</v>
      </c>
      <c r="P194" s="18" t="e">
        <f>IF(D194=0,0,EXP(O194)/(1+EXP(O194)))</f>
        <v>#VALUE!</v>
      </c>
      <c r="Q194" s="21" t="e">
        <f t="shared" si="23"/>
        <v>#VALUE!</v>
      </c>
      <c r="R194" s="13" t="str">
        <f>IF(F194="","",ROUND(F194/N194/Q194/P194,0))</f>
        <v/>
      </c>
      <c r="S194" s="13" t="e">
        <f>ROUND(_xlfn.XLOOKUP('Yearling Chinook'!$A194,HatSpCkByRW!$A$3:$A$150,HatSpCkByRW!B$3:B$150,0)/$Q194/$P194/tblCleElumTreatments!A$25,0)</f>
        <v>#VALUE!</v>
      </c>
      <c r="T194" s="13" t="e">
        <f>ROUND(_xlfn.XLOOKUP('Yearling Chinook'!$A194,HatSpCkByRW!$A$3:$A$150,HatSpCkByRW!C$3:C$150,0)/$Q194/$P194/tblCleElumTreatments!B$25,0)</f>
        <v>#VALUE!</v>
      </c>
      <c r="U194" s="13" t="e">
        <f>ROUND(_xlfn.XLOOKUP('Yearling Chinook'!$A194,HatSpCkByRW!$A$3:$A$150,HatSpCkByRW!D$3:D$150,0)/$Q194/$P194/tblCleElumTreatments!C$25,0)</f>
        <v>#VALUE!</v>
      </c>
      <c r="V194" s="13" t="e">
        <f>ROUND(_xlfn.XLOOKUP('Yearling Chinook'!$A194,HatSpCkByRW!$A$3:$A$150,HatSpCkByRW!E$3:E$150,0)/$Q194/$P194/tblCleElumTreatments!D$25,0)</f>
        <v>#VALUE!</v>
      </c>
      <c r="W194" s="13" t="e">
        <f>ROUND(_xlfn.XLOOKUP('Yearling Chinook'!$A194,HatSpCkByRW!$A$3:$A$150,HatSpCkByRW!F$3:F$150,0)/$Q194/$P194/tblCleElumTreatments!E$25,0)</f>
        <v>#VALUE!</v>
      </c>
      <c r="X194" s="13" t="e">
        <f>ROUND(_xlfn.XLOOKUP('Yearling Chinook'!$A194,HatSpCkByRW!$A$3:$A$150,HatSpCkByRW!G$3:G$150,0)/$Q194/$P194/tblCleElumTreatments!F$25,0)</f>
        <v>#VALUE!</v>
      </c>
      <c r="Y194" s="13" t="e">
        <f>ROUND(_xlfn.XLOOKUP('Yearling Chinook'!$A194,HatSpCkByRW!$A$3:$A$150,HatSpCkByRW!H$3:H$150,0)/$Q194/$P194/tblCleElumTreatments!G$25,0)</f>
        <v>#VALUE!</v>
      </c>
      <c r="Z194" s="13" t="e">
        <f>ROUND(_xlfn.XLOOKUP('Yearling Chinook'!$A194,HatSpCkByRW!$A$3:$A$150,HatSpCkByRW!I$3:I$150,0)/$Q194/$P194/tblCleElumTreatments!H$25,0)</f>
        <v>#VALUE!</v>
      </c>
      <c r="AA194" s="13" t="e">
        <f>ROUND(_xlfn.XLOOKUP('Yearling Chinook'!$A194,HatSpCkByRW!$A$3:$A$150,HatSpCkByRW!J$3:J$150,0)/$Q194/$P194/tblCleElumTreatments!I$25,0)</f>
        <v>#VALUE!</v>
      </c>
      <c r="AB194" s="13"/>
      <c r="AC194" s="13"/>
      <c r="AD194" s="13"/>
      <c r="AE194" s="13"/>
      <c r="AF194" s="13"/>
      <c r="AG194" s="13"/>
      <c r="AH194" s="13"/>
      <c r="AI194" s="13"/>
      <c r="AK194" s="2" t="str">
        <f t="shared" si="25"/>
        <v/>
      </c>
      <c r="AL194" s="2" t="str">
        <f t="shared" si="26"/>
        <v/>
      </c>
      <c r="AM194" s="13" t="str">
        <f t="shared" si="27"/>
        <v/>
      </c>
    </row>
    <row r="195" spans="1:39" x14ac:dyDescent="0.45">
      <c r="A195" s="17" t="str">
        <f>IF(tblTally!B193="","",tblTally!B193)</f>
        <v/>
      </c>
      <c r="B195" s="13" t="str">
        <f>IF(tblTally!B193="","",tblTally!C193+tblTally!D193)</f>
        <v/>
      </c>
      <c r="C195" s="13" t="str">
        <f>IF(tblTally!C193="","",tblTally!C193)</f>
        <v/>
      </c>
      <c r="D195" s="18" t="str">
        <f t="shared" ref="D195:D198" si="32">IF(C195="","",C195/B195)</f>
        <v/>
      </c>
      <c r="E195" s="13" t="str">
        <f>IF(tblTally!J193=0,"",tblTally!J193)</f>
        <v/>
      </c>
      <c r="F195" s="13" t="str">
        <f>IF(E195="","",E195+tblTally!AS193+tblTally!BB193)</f>
        <v/>
      </c>
      <c r="G195" s="13" t="str">
        <f>IF(tblTally!T193+tblTally!U193=0,"",tblTally!T193+tblTally!U193)</f>
        <v/>
      </c>
      <c r="H195" s="13" t="str">
        <f>IF(tblTally!V193+tblTally!W193=0,"",tblTally!V193+tblTally!W193)</f>
        <v/>
      </c>
      <c r="I195" s="13" t="str">
        <f>IF(tblTally!X193+tblTally!Y193=0,"",tblTally!X193+tblTally!Y193)</f>
        <v/>
      </c>
      <c r="J195" s="13" t="str">
        <f>IF(tblTally!Z193+tblTally!AA193=0,"",tblTally!Z193+tblTally!AA193)</f>
        <v/>
      </c>
      <c r="K195" s="13" t="str">
        <f>IF(tblTally!AB193+tblTally!AC193=0,"",tblTally!AB193+tblTally!AC193)</f>
        <v/>
      </c>
      <c r="L195">
        <f>tblTally!K193</f>
        <v>0</v>
      </c>
      <c r="M195" s="18" t="str">
        <f>IF(tblTally!E193="","",tblTally!E193/100)</f>
        <v/>
      </c>
      <c r="N195" s="18" t="str">
        <f t="shared" ref="N195:N198" si="33">IF(M195="","",M195)</f>
        <v/>
      </c>
      <c r="O195" s="18" t="e">
        <f>ModelParameters!Intercept+ModelParameters!CH1offset+((B195-ModelParameters!MeanFlow)/ModelParameters!SDFlow)*ModelParameters!FlowSlope+((D195-ModelParameters!MeanDiversion)/ModelParameters!SDDiversion)*ModelParameters!DiversionSlope</f>
        <v>#VALUE!</v>
      </c>
      <c r="P195" s="18" t="e">
        <f t="shared" ref="P195:P198" si="34">IF(D195=0,0,EXP(O195)/(1+EXP(O195)))</f>
        <v>#VALUE!</v>
      </c>
      <c r="Q195" s="21" t="e">
        <f t="shared" si="23"/>
        <v>#VALUE!</v>
      </c>
      <c r="R195" s="13" t="str">
        <f t="shared" ref="R195:R198" si="35">IF(F195="","",ROUND(F195/N195/Q195/P195,0))</f>
        <v/>
      </c>
      <c r="S195" s="13" t="e">
        <f>ROUND(_xlfn.XLOOKUP('Yearling Chinook'!$A195,HatSpCkByRW!$A$3:$A$150,HatSpCkByRW!B$3:B$150,0)/$Q195/$P195/tblCleElumTreatments!A$25,0)</f>
        <v>#VALUE!</v>
      </c>
      <c r="T195" s="13" t="e">
        <f>ROUND(_xlfn.XLOOKUP('Yearling Chinook'!$A195,HatSpCkByRW!$A$3:$A$150,HatSpCkByRW!C$3:C$150,0)/$Q195/$P195/tblCleElumTreatments!B$25,0)</f>
        <v>#VALUE!</v>
      </c>
      <c r="U195" s="13" t="e">
        <f>ROUND(_xlfn.XLOOKUP('Yearling Chinook'!$A195,HatSpCkByRW!$A$3:$A$150,HatSpCkByRW!D$3:D$150,0)/$Q195/$P195/tblCleElumTreatments!C$25,0)</f>
        <v>#VALUE!</v>
      </c>
      <c r="V195" s="13" t="e">
        <f>ROUND(_xlfn.XLOOKUP('Yearling Chinook'!$A195,HatSpCkByRW!$A$3:$A$150,HatSpCkByRW!E$3:E$150,0)/$Q195/$P195/tblCleElumTreatments!D$25,0)</f>
        <v>#VALUE!</v>
      </c>
      <c r="W195" s="13" t="e">
        <f>ROUND(_xlfn.XLOOKUP('Yearling Chinook'!$A195,HatSpCkByRW!$A$3:$A$150,HatSpCkByRW!F$3:F$150,0)/$Q195/$P195/tblCleElumTreatments!E$25,0)</f>
        <v>#VALUE!</v>
      </c>
      <c r="X195" s="13" t="e">
        <f>ROUND(_xlfn.XLOOKUP('Yearling Chinook'!$A195,HatSpCkByRW!$A$3:$A$150,HatSpCkByRW!G$3:G$150,0)/$Q195/$P195/tblCleElumTreatments!F$25,0)</f>
        <v>#VALUE!</v>
      </c>
      <c r="Y195" s="13" t="e">
        <f>ROUND(_xlfn.XLOOKUP('Yearling Chinook'!$A195,HatSpCkByRW!$A$3:$A$150,HatSpCkByRW!H$3:H$150,0)/$Q195/$P195/tblCleElumTreatments!G$25,0)</f>
        <v>#VALUE!</v>
      </c>
      <c r="Z195" s="13" t="e">
        <f>ROUND(_xlfn.XLOOKUP('Yearling Chinook'!$A195,HatSpCkByRW!$A$3:$A$150,HatSpCkByRW!I$3:I$150,0)/$Q195/$P195/tblCleElumTreatments!H$25,0)</f>
        <v>#VALUE!</v>
      </c>
      <c r="AA195" s="13" t="e">
        <f>ROUND(_xlfn.XLOOKUP('Yearling Chinook'!$A195,HatSpCkByRW!$A$3:$A$150,HatSpCkByRW!J$3:J$150,0)/$Q195/$P195/tblCleElumTreatments!I$25,0)</f>
        <v>#VALUE!</v>
      </c>
      <c r="AB195" s="13"/>
      <c r="AC195" s="13"/>
      <c r="AD195" s="13"/>
      <c r="AE195" s="13"/>
      <c r="AF195" s="13"/>
      <c r="AG195" s="13"/>
      <c r="AH195" s="13"/>
      <c r="AI195" s="13"/>
      <c r="AK195" s="2" t="str">
        <f t="shared" si="25"/>
        <v/>
      </c>
      <c r="AL195" s="2" t="str">
        <f t="shared" si="26"/>
        <v/>
      </c>
      <c r="AM195" s="13" t="str">
        <f t="shared" si="27"/>
        <v/>
      </c>
    </row>
    <row r="196" spans="1:39" x14ac:dyDescent="0.45">
      <c r="A196" s="17" t="str">
        <f>IF(tblTally!B194="","",tblTally!B194)</f>
        <v/>
      </c>
      <c r="B196" s="13" t="str">
        <f>IF(tblTally!B194="","",tblTally!C194+tblTally!D194)</f>
        <v/>
      </c>
      <c r="C196" s="13" t="str">
        <f>IF(tblTally!C194="","",tblTally!C194)</f>
        <v/>
      </c>
      <c r="D196" s="18" t="str">
        <f t="shared" si="32"/>
        <v/>
      </c>
      <c r="E196" s="13" t="str">
        <f>IF(tblTally!J194=0,"",tblTally!J194)</f>
        <v/>
      </c>
      <c r="F196" s="13" t="str">
        <f>IF(E196="","",E196+tblTally!AS194+tblTally!BB194)</f>
        <v/>
      </c>
      <c r="G196" s="13" t="str">
        <f>IF(tblTally!T194+tblTally!U194=0,"",tblTally!T194+tblTally!U194)</f>
        <v/>
      </c>
      <c r="H196" s="13" t="str">
        <f>IF(tblTally!V194+tblTally!W194=0,"",tblTally!V194+tblTally!W194)</f>
        <v/>
      </c>
      <c r="I196" s="13" t="str">
        <f>IF(tblTally!X194+tblTally!Y194=0,"",tblTally!X194+tblTally!Y194)</f>
        <v/>
      </c>
      <c r="J196" s="13" t="str">
        <f>IF(tblTally!Z194+tblTally!AA194=0,"",tblTally!Z194+tblTally!AA194)</f>
        <v/>
      </c>
      <c r="K196" s="13" t="str">
        <f>IF(tblTally!AB194+tblTally!AC194=0,"",tblTally!AB194+tblTally!AC194)</f>
        <v/>
      </c>
      <c r="L196">
        <f>tblTally!K194</f>
        <v>0</v>
      </c>
      <c r="M196" s="18" t="str">
        <f>IF(tblTally!E194="","",tblTally!E194/100)</f>
        <v/>
      </c>
      <c r="N196" s="18" t="str">
        <f t="shared" si="33"/>
        <v/>
      </c>
      <c r="O196" s="18" t="e">
        <f>ModelParameters!Intercept+ModelParameters!CH1offset+((B196-ModelParameters!MeanFlow)/ModelParameters!SDFlow)*ModelParameters!FlowSlope+((D196-ModelParameters!MeanDiversion)/ModelParameters!SDDiversion)*ModelParameters!DiversionSlope</f>
        <v>#VALUE!</v>
      </c>
      <c r="P196" s="18" t="e">
        <f t="shared" si="34"/>
        <v>#VALUE!</v>
      </c>
      <c r="Q196" s="21" t="e">
        <f t="shared" si="23"/>
        <v>#VALUE!</v>
      </c>
      <c r="R196" s="13" t="str">
        <f t="shared" si="35"/>
        <v/>
      </c>
      <c r="S196" s="13" t="e">
        <f>ROUND(_xlfn.XLOOKUP('Yearling Chinook'!$A196,HatSpCkByRW!$A$3:$A$150,HatSpCkByRW!B$3:B$150,0)/$Q196/$P196/tblCleElumTreatments!A$25,0)</f>
        <v>#VALUE!</v>
      </c>
      <c r="T196" s="13" t="e">
        <f>ROUND(_xlfn.XLOOKUP('Yearling Chinook'!$A196,HatSpCkByRW!$A$3:$A$150,HatSpCkByRW!C$3:C$150,0)/$Q196/$P196/tblCleElumTreatments!B$25,0)</f>
        <v>#VALUE!</v>
      </c>
      <c r="U196" s="13" t="e">
        <f>ROUND(_xlfn.XLOOKUP('Yearling Chinook'!$A196,HatSpCkByRW!$A$3:$A$150,HatSpCkByRW!D$3:D$150,0)/$Q196/$P196/tblCleElumTreatments!C$25,0)</f>
        <v>#VALUE!</v>
      </c>
      <c r="V196" s="13" t="e">
        <f>ROUND(_xlfn.XLOOKUP('Yearling Chinook'!$A196,HatSpCkByRW!$A$3:$A$150,HatSpCkByRW!E$3:E$150,0)/$Q196/$P196/tblCleElumTreatments!D$25,0)</f>
        <v>#VALUE!</v>
      </c>
      <c r="W196" s="13" t="e">
        <f>ROUND(_xlfn.XLOOKUP('Yearling Chinook'!$A196,HatSpCkByRW!$A$3:$A$150,HatSpCkByRW!F$3:F$150,0)/$Q196/$P196/tblCleElumTreatments!E$25,0)</f>
        <v>#VALUE!</v>
      </c>
      <c r="X196" s="13" t="e">
        <f>ROUND(_xlfn.XLOOKUP('Yearling Chinook'!$A196,HatSpCkByRW!$A$3:$A$150,HatSpCkByRW!G$3:G$150,0)/$Q196/$P196/tblCleElumTreatments!F$25,0)</f>
        <v>#VALUE!</v>
      </c>
      <c r="Y196" s="13" t="e">
        <f>ROUND(_xlfn.XLOOKUP('Yearling Chinook'!$A196,HatSpCkByRW!$A$3:$A$150,HatSpCkByRW!H$3:H$150,0)/$Q196/$P196/tblCleElumTreatments!G$25,0)</f>
        <v>#VALUE!</v>
      </c>
      <c r="Z196" s="13" t="e">
        <f>ROUND(_xlfn.XLOOKUP('Yearling Chinook'!$A196,HatSpCkByRW!$A$3:$A$150,HatSpCkByRW!I$3:I$150,0)/$Q196/$P196/tblCleElumTreatments!H$25,0)</f>
        <v>#VALUE!</v>
      </c>
      <c r="AA196" s="13" t="e">
        <f>ROUND(_xlfn.XLOOKUP('Yearling Chinook'!$A196,HatSpCkByRW!$A$3:$A$150,HatSpCkByRW!J$3:J$150,0)/$Q196/$P196/tblCleElumTreatments!I$25,0)</f>
        <v>#VALUE!</v>
      </c>
      <c r="AB196" s="13"/>
      <c r="AC196" s="13"/>
      <c r="AD196" s="13"/>
      <c r="AE196" s="13"/>
      <c r="AF196" s="13"/>
      <c r="AG196" s="13"/>
      <c r="AH196" s="13"/>
      <c r="AI196" s="13"/>
      <c r="AK196" s="2" t="str">
        <f t="shared" si="25"/>
        <v/>
      </c>
      <c r="AL196" s="2" t="str">
        <f t="shared" si="26"/>
        <v/>
      </c>
      <c r="AM196" s="13" t="str">
        <f t="shared" si="27"/>
        <v/>
      </c>
    </row>
    <row r="197" spans="1:39" x14ac:dyDescent="0.45">
      <c r="A197" s="17" t="str">
        <f>IF(tblTally!B195="","",tblTally!B195)</f>
        <v/>
      </c>
      <c r="B197" s="13" t="str">
        <f>IF(tblTally!B195="","",tblTally!C195+tblTally!D195)</f>
        <v/>
      </c>
      <c r="C197" s="13" t="str">
        <f>IF(tblTally!C195="","",tblTally!C195)</f>
        <v/>
      </c>
      <c r="D197" s="18" t="str">
        <f t="shared" si="32"/>
        <v/>
      </c>
      <c r="E197" s="13" t="str">
        <f>IF(tblTally!J195=0,"",tblTally!J195)</f>
        <v/>
      </c>
      <c r="F197" s="13" t="str">
        <f>IF(E197="","",E197+tblTally!AS195+tblTally!BB195)</f>
        <v/>
      </c>
      <c r="G197" s="13" t="str">
        <f>IF(tblTally!T195+tblTally!U195=0,"",tblTally!T195+tblTally!U195)</f>
        <v/>
      </c>
      <c r="H197" s="13" t="str">
        <f>IF(tblTally!V195+tblTally!W195=0,"",tblTally!V195+tblTally!W195)</f>
        <v/>
      </c>
      <c r="I197" s="13" t="str">
        <f>IF(tblTally!X195+tblTally!Y195=0,"",tblTally!X195+tblTally!Y195)</f>
        <v/>
      </c>
      <c r="J197" s="13" t="str">
        <f>IF(tblTally!Z195+tblTally!AA195=0,"",tblTally!Z195+tblTally!AA195)</f>
        <v/>
      </c>
      <c r="K197" s="13" t="str">
        <f>IF(tblTally!AB195+tblTally!AC195=0,"",tblTally!AB195+tblTally!AC195)</f>
        <v/>
      </c>
      <c r="L197">
        <f>tblTally!K195</f>
        <v>0</v>
      </c>
      <c r="M197" s="18" t="str">
        <f>IF(tblTally!E195="","",tblTally!E195/100)</f>
        <v/>
      </c>
      <c r="N197" s="18" t="str">
        <f t="shared" si="33"/>
        <v/>
      </c>
      <c r="O197" s="18" t="e">
        <f>ModelParameters!Intercept+ModelParameters!CH1offset+((B197-ModelParameters!MeanFlow)/ModelParameters!SDFlow)*ModelParameters!FlowSlope+((D197-ModelParameters!MeanDiversion)/ModelParameters!SDDiversion)*ModelParameters!DiversionSlope</f>
        <v>#VALUE!</v>
      </c>
      <c r="P197" s="18" t="e">
        <f t="shared" si="34"/>
        <v>#VALUE!</v>
      </c>
      <c r="Q197" s="21" t="e">
        <f t="shared" ref="Q197:Q198" si="36">1/(1+EXP(-(CSurvB011+CSurvB111*(A197 -DATEVALUE("1/1/"&amp;TEXT(A197,"yy"))+1)+CSurvB211*(C197+132))))*SurvHeadgateSpCk</f>
        <v>#VALUE!</v>
      </c>
      <c r="R197" s="13" t="str">
        <f t="shared" si="35"/>
        <v/>
      </c>
      <c r="S197" s="13" t="e">
        <f>ROUND(_xlfn.XLOOKUP('Yearling Chinook'!$A197,HatSpCkByRW!$A$3:$A$150,HatSpCkByRW!B$3:B$150,0)/$Q197/$P197/tblCleElumTreatments!A$25,0)</f>
        <v>#VALUE!</v>
      </c>
      <c r="T197" s="13" t="e">
        <f>ROUND(_xlfn.XLOOKUP('Yearling Chinook'!$A197,HatSpCkByRW!$A$3:$A$150,HatSpCkByRW!C$3:C$150,0)/$Q197/$P197/tblCleElumTreatments!B$25,0)</f>
        <v>#VALUE!</v>
      </c>
      <c r="U197" s="13" t="e">
        <f>ROUND(_xlfn.XLOOKUP('Yearling Chinook'!$A197,HatSpCkByRW!$A$3:$A$150,HatSpCkByRW!D$3:D$150,0)/$Q197/$P197/tblCleElumTreatments!C$25,0)</f>
        <v>#VALUE!</v>
      </c>
      <c r="V197" s="13" t="e">
        <f>ROUND(_xlfn.XLOOKUP('Yearling Chinook'!$A197,HatSpCkByRW!$A$3:$A$150,HatSpCkByRW!E$3:E$150,0)/$Q197/$P197/tblCleElumTreatments!D$25,0)</f>
        <v>#VALUE!</v>
      </c>
      <c r="W197" s="13" t="e">
        <f>ROUND(_xlfn.XLOOKUP('Yearling Chinook'!$A197,HatSpCkByRW!$A$3:$A$150,HatSpCkByRW!F$3:F$150,0)/$Q197/$P197/tblCleElumTreatments!E$25,0)</f>
        <v>#VALUE!</v>
      </c>
      <c r="X197" s="13" t="e">
        <f>ROUND(_xlfn.XLOOKUP('Yearling Chinook'!$A197,HatSpCkByRW!$A$3:$A$150,HatSpCkByRW!G$3:G$150,0)/$Q197/$P197/tblCleElumTreatments!F$25,0)</f>
        <v>#VALUE!</v>
      </c>
      <c r="Y197" s="13" t="e">
        <f>ROUND(_xlfn.XLOOKUP('Yearling Chinook'!$A197,HatSpCkByRW!$A$3:$A$150,HatSpCkByRW!H$3:H$150,0)/$Q197/$P197/tblCleElumTreatments!G$25,0)</f>
        <v>#VALUE!</v>
      </c>
      <c r="Z197" s="13" t="e">
        <f>ROUND(_xlfn.XLOOKUP('Yearling Chinook'!$A197,HatSpCkByRW!$A$3:$A$150,HatSpCkByRW!I$3:I$150,0)/$Q197/$P197/tblCleElumTreatments!H$25,0)</f>
        <v>#VALUE!</v>
      </c>
      <c r="AA197" s="13" t="e">
        <f>ROUND(_xlfn.XLOOKUP('Yearling Chinook'!$A197,HatSpCkByRW!$A$3:$A$150,HatSpCkByRW!J$3:J$150,0)/$Q197/$P197/tblCleElumTreatments!I$25,0)</f>
        <v>#VALUE!</v>
      </c>
      <c r="AB197" s="13"/>
      <c r="AC197" s="13"/>
      <c r="AD197" s="13"/>
      <c r="AE197" s="13"/>
      <c r="AF197" s="13"/>
      <c r="AG197" s="13"/>
      <c r="AH197" s="13"/>
      <c r="AI197" s="13"/>
      <c r="AK197" s="2" t="str">
        <f t="shared" ref="AK197:AK198" si="37">IF(G197="","",ROUND(G197/N197/Q197/P197,0))</f>
        <v/>
      </c>
      <c r="AL197" s="2" t="str">
        <f t="shared" ref="AL197:AL198" si="38">IF(H197="","",ROUND(H197/N197/Q197/P197,0))</f>
        <v/>
      </c>
      <c r="AM197" s="13" t="str">
        <f t="shared" si="27"/>
        <v/>
      </c>
    </row>
    <row r="198" spans="1:39" x14ac:dyDescent="0.45">
      <c r="A198" s="17" t="str">
        <f>IF(tblTally!B196="","",tblTally!B196)</f>
        <v/>
      </c>
      <c r="B198" s="13" t="str">
        <f>IF(tblTally!B196="","",tblTally!C196+tblTally!D196)</f>
        <v/>
      </c>
      <c r="C198" s="13" t="str">
        <f>IF(tblTally!C196="","",tblTally!C196)</f>
        <v/>
      </c>
      <c r="D198" s="18" t="str">
        <f t="shared" si="32"/>
        <v/>
      </c>
      <c r="E198" s="13" t="str">
        <f>IF(tblTally!J196=0,"",tblTally!J196)</f>
        <v/>
      </c>
      <c r="F198" s="13" t="str">
        <f>IF(E198="","",E198+tblTally!AS196+tblTally!BB196)</f>
        <v/>
      </c>
      <c r="G198" s="13" t="str">
        <f>IF(tblTally!T196+tblTally!U196=0,"",tblTally!T196+tblTally!U196)</f>
        <v/>
      </c>
      <c r="H198" s="13" t="str">
        <f>IF(tblTally!V196+tblTally!W196=0,"",tblTally!V196+tblTally!W196)</f>
        <v/>
      </c>
      <c r="I198" s="13" t="str">
        <f>IF(tblTally!X196+tblTally!Y196=0,"",tblTally!X196+tblTally!Y196)</f>
        <v/>
      </c>
      <c r="J198" s="13" t="str">
        <f>IF(tblTally!Z196+tblTally!AA196=0,"",tblTally!Z196+tblTally!AA196)</f>
        <v/>
      </c>
      <c r="K198" s="13" t="str">
        <f>IF(tblTally!AB196+tblTally!AC196=0,"",tblTally!AB196+tblTally!AC196)</f>
        <v/>
      </c>
      <c r="L198">
        <f>tblTally!K196</f>
        <v>0</v>
      </c>
      <c r="M198" s="18" t="str">
        <f>IF(tblTally!E196="","",tblTally!E196/100)</f>
        <v/>
      </c>
      <c r="N198" s="18" t="str">
        <f t="shared" si="33"/>
        <v/>
      </c>
      <c r="O198" s="18" t="e">
        <f>ModelParameters!Intercept+ModelParameters!CH1offset+((B198-ModelParameters!MeanFlow)/ModelParameters!SDFlow)*ModelParameters!FlowSlope+((D198-ModelParameters!MeanDiversion)/ModelParameters!SDDiversion)*ModelParameters!DiversionSlope</f>
        <v>#VALUE!</v>
      </c>
      <c r="P198" s="18" t="e">
        <f t="shared" si="34"/>
        <v>#VALUE!</v>
      </c>
      <c r="Q198" s="21" t="e">
        <f t="shared" si="36"/>
        <v>#VALUE!</v>
      </c>
      <c r="R198" s="13" t="str">
        <f t="shared" si="35"/>
        <v/>
      </c>
      <c r="S198" s="13" t="e">
        <f>ROUND(_xlfn.XLOOKUP('Yearling Chinook'!$A198,HatSpCkByRW!$A$3:$A$150,HatSpCkByRW!B$3:B$150,0)/$Q198/$P198/tblCleElumTreatments!A$25,0)</f>
        <v>#VALUE!</v>
      </c>
      <c r="T198" s="13" t="e">
        <f>ROUND(_xlfn.XLOOKUP('Yearling Chinook'!$A198,HatSpCkByRW!$A$3:$A$150,HatSpCkByRW!C$3:C$150,0)/$Q198/$P198/tblCleElumTreatments!B$25,0)</f>
        <v>#VALUE!</v>
      </c>
      <c r="U198" s="13" t="e">
        <f>ROUND(_xlfn.XLOOKUP('Yearling Chinook'!$A198,HatSpCkByRW!$A$3:$A$150,HatSpCkByRW!D$3:D$150,0)/$Q198/$P198/tblCleElumTreatments!C$25,0)</f>
        <v>#VALUE!</v>
      </c>
      <c r="V198" s="13" t="e">
        <f>ROUND(_xlfn.XLOOKUP('Yearling Chinook'!$A198,HatSpCkByRW!$A$3:$A$150,HatSpCkByRW!E$3:E$150,0)/$Q198/$P198/tblCleElumTreatments!D$25,0)</f>
        <v>#VALUE!</v>
      </c>
      <c r="W198" s="13" t="e">
        <f>ROUND(_xlfn.XLOOKUP('Yearling Chinook'!$A198,HatSpCkByRW!$A$3:$A$150,HatSpCkByRW!F$3:F$150,0)/$Q198/$P198/tblCleElumTreatments!E$25,0)</f>
        <v>#VALUE!</v>
      </c>
      <c r="X198" s="13" t="e">
        <f>ROUND(_xlfn.XLOOKUP('Yearling Chinook'!$A198,HatSpCkByRW!$A$3:$A$150,HatSpCkByRW!G$3:G$150,0)/$Q198/$P198/tblCleElumTreatments!F$25,0)</f>
        <v>#VALUE!</v>
      </c>
      <c r="Y198" s="13" t="e">
        <f>ROUND(_xlfn.XLOOKUP('Yearling Chinook'!$A198,HatSpCkByRW!$A$3:$A$150,HatSpCkByRW!H$3:H$150,0)/$Q198/$P198/tblCleElumTreatments!G$25,0)</f>
        <v>#VALUE!</v>
      </c>
      <c r="Z198" s="13" t="e">
        <f>ROUND(_xlfn.XLOOKUP('Yearling Chinook'!$A198,HatSpCkByRW!$A$3:$A$150,HatSpCkByRW!I$3:I$150,0)/$Q198/$P198/tblCleElumTreatments!H$25,0)</f>
        <v>#VALUE!</v>
      </c>
      <c r="AA198" s="13" t="e">
        <f>ROUND(_xlfn.XLOOKUP('Yearling Chinook'!$A198,HatSpCkByRW!$A$3:$A$150,HatSpCkByRW!J$3:J$150,0)/$Q198/$P198/tblCleElumTreatments!I$25,0)</f>
        <v>#VALUE!</v>
      </c>
      <c r="AB198" s="13"/>
      <c r="AC198" s="13"/>
      <c r="AD198" s="13"/>
      <c r="AE198" s="13"/>
      <c r="AF198" s="13"/>
      <c r="AG198" s="13"/>
      <c r="AH198" s="13"/>
      <c r="AI198" s="13"/>
      <c r="AK198" s="2" t="str">
        <f t="shared" si="37"/>
        <v/>
      </c>
      <c r="AL198" s="2" t="str">
        <f t="shared" si="38"/>
        <v/>
      </c>
      <c r="AM198" s="13" t="str">
        <f t="shared" si="27"/>
        <v/>
      </c>
    </row>
    <row r="199" spans="1:39" x14ac:dyDescent="0.45">
      <c r="A199" s="17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M199" s="18"/>
      <c r="N199" s="18"/>
      <c r="O199" s="13"/>
      <c r="P199" s="18"/>
      <c r="Q199" s="18"/>
      <c r="R199" s="13"/>
      <c r="AK199" s="13"/>
      <c r="AL199" s="13"/>
    </row>
    <row r="200" spans="1:39" x14ac:dyDescent="0.45">
      <c r="A200" s="17" t="str">
        <f>IF(tblTally!B305="","",tblTally!B305)</f>
        <v/>
      </c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M200" s="18"/>
      <c r="N200" s="18"/>
      <c r="O200" s="13"/>
      <c r="P200" s="18"/>
      <c r="Q200" s="18"/>
      <c r="R200" s="13"/>
      <c r="AK200" s="13"/>
      <c r="AL200" s="13"/>
    </row>
    <row r="201" spans="1:39" x14ac:dyDescent="0.45">
      <c r="A201" s="17" t="str">
        <f>IF(tblTally!B306="","",tblTally!B306)</f>
        <v/>
      </c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M201" s="18"/>
      <c r="N201" s="18"/>
      <c r="O201" s="13"/>
      <c r="P201" s="18"/>
      <c r="Q201" s="18"/>
      <c r="R201" s="13"/>
      <c r="AK201" s="13"/>
      <c r="AL201" s="13"/>
    </row>
    <row r="202" spans="1:39" x14ac:dyDescent="0.4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M202" s="18"/>
      <c r="N202" s="18"/>
      <c r="O202" s="13"/>
      <c r="P202" s="18"/>
      <c r="Q202" s="18"/>
      <c r="R202" s="13"/>
      <c r="AK202" s="13"/>
      <c r="AL202" s="13"/>
    </row>
    <row r="203" spans="1:39" x14ac:dyDescent="0.45">
      <c r="M203" s="6"/>
      <c r="N203" s="6"/>
      <c r="P203" s="6"/>
      <c r="Q203" s="6"/>
      <c r="AK203" s="13"/>
      <c r="AL203" s="13"/>
    </row>
    <row r="204" spans="1:39" x14ac:dyDescent="0.45">
      <c r="M204" s="6"/>
      <c r="N204" s="6"/>
      <c r="P204" s="6"/>
      <c r="Q204" s="6"/>
      <c r="AK204" s="13"/>
      <c r="AL204" s="13"/>
    </row>
    <row r="205" spans="1:39" x14ac:dyDescent="0.45">
      <c r="M205" s="6"/>
      <c r="N205" s="6"/>
      <c r="P205" s="6"/>
      <c r="Q205" s="6"/>
      <c r="AK205" s="13"/>
      <c r="AL205" s="13"/>
    </row>
    <row r="206" spans="1:39" x14ac:dyDescent="0.45">
      <c r="M206" s="6"/>
      <c r="N206" s="6"/>
      <c r="P206" s="6"/>
      <c r="Q206" s="6"/>
      <c r="AK206" s="13"/>
      <c r="AL206" s="13"/>
    </row>
    <row r="207" spans="1:39" x14ac:dyDescent="0.45">
      <c r="M207" s="6"/>
      <c r="N207" s="6"/>
      <c r="P207" s="6"/>
      <c r="Q207" s="6"/>
      <c r="AK207" s="13"/>
      <c r="AL207" s="13"/>
    </row>
    <row r="208" spans="1:39" x14ac:dyDescent="0.45">
      <c r="M208" s="6"/>
      <c r="N208" s="6"/>
      <c r="P208" s="6"/>
      <c r="Q208" s="6"/>
      <c r="AK208" s="13"/>
      <c r="AL208" s="13"/>
    </row>
    <row r="209" spans="13:38" x14ac:dyDescent="0.45">
      <c r="M209" s="6"/>
      <c r="N209" s="6"/>
      <c r="P209" s="6"/>
      <c r="Q209" s="6"/>
      <c r="AK209" s="13"/>
      <c r="AL209" s="13"/>
    </row>
    <row r="210" spans="13:38" x14ac:dyDescent="0.45">
      <c r="M210" s="6"/>
      <c r="N210" s="6"/>
      <c r="P210" s="6"/>
      <c r="Q210" s="6"/>
      <c r="AK210" s="13"/>
      <c r="AL210" s="13"/>
    </row>
    <row r="211" spans="13:38" x14ac:dyDescent="0.45">
      <c r="M211" s="6"/>
      <c r="N211" s="6"/>
      <c r="P211" s="6"/>
      <c r="Q211" s="6"/>
      <c r="AK211" s="13"/>
      <c r="AL211" s="13"/>
    </row>
    <row r="212" spans="13:38" x14ac:dyDescent="0.45">
      <c r="M212" s="6"/>
      <c r="N212" s="6"/>
      <c r="P212" s="6"/>
      <c r="Q212" s="6"/>
      <c r="AK212" s="13"/>
      <c r="AL212" s="13"/>
    </row>
    <row r="213" spans="13:38" x14ac:dyDescent="0.45">
      <c r="M213" s="6"/>
      <c r="N213" s="6"/>
      <c r="P213" s="6"/>
      <c r="Q213" s="6"/>
      <c r="AK213" s="13"/>
      <c r="AL213" s="13"/>
    </row>
    <row r="214" spans="13:38" x14ac:dyDescent="0.45">
      <c r="M214" s="6"/>
      <c r="N214" s="6"/>
      <c r="P214" s="6"/>
      <c r="Q214" s="6"/>
      <c r="AK214" s="13"/>
      <c r="AL214" s="13"/>
    </row>
    <row r="215" spans="13:38" x14ac:dyDescent="0.45">
      <c r="M215" s="6"/>
      <c r="N215" s="6"/>
      <c r="P215" s="6"/>
      <c r="Q215" s="6"/>
      <c r="AK215" s="13"/>
      <c r="AL215" s="13"/>
    </row>
    <row r="216" spans="13:38" x14ac:dyDescent="0.45">
      <c r="M216" s="6"/>
      <c r="N216" s="6"/>
      <c r="P216" s="6"/>
      <c r="Q216" s="6"/>
      <c r="AK216" s="13"/>
      <c r="AL216" s="13"/>
    </row>
    <row r="217" spans="13:38" x14ac:dyDescent="0.45">
      <c r="M217" s="6"/>
      <c r="N217" s="6"/>
      <c r="P217" s="6"/>
      <c r="Q217" s="6"/>
      <c r="AK217" s="13"/>
      <c r="AL217" s="13"/>
    </row>
    <row r="218" spans="13:38" x14ac:dyDescent="0.45">
      <c r="M218" s="6"/>
      <c r="N218" s="6"/>
      <c r="P218" s="6"/>
      <c r="Q218" s="6"/>
      <c r="AK218" s="13"/>
      <c r="AL218" s="13"/>
    </row>
    <row r="219" spans="13:38" x14ac:dyDescent="0.45">
      <c r="M219" s="6"/>
      <c r="N219" s="6"/>
      <c r="P219" s="6"/>
      <c r="Q219" s="6"/>
      <c r="AK219" s="13"/>
      <c r="AL219" s="13"/>
    </row>
    <row r="220" spans="13:38" x14ac:dyDescent="0.45">
      <c r="M220" s="6"/>
      <c r="N220" s="6"/>
      <c r="P220" s="6"/>
      <c r="Q220" s="6"/>
      <c r="AK220" s="13"/>
      <c r="AL220" s="13"/>
    </row>
    <row r="221" spans="13:38" x14ac:dyDescent="0.45">
      <c r="M221" s="6"/>
      <c r="N221" s="6"/>
      <c r="P221" s="6"/>
      <c r="Q221" s="6"/>
      <c r="AK221" s="13"/>
      <c r="AL221" s="13"/>
    </row>
    <row r="222" spans="13:38" x14ac:dyDescent="0.45">
      <c r="M222" s="6"/>
      <c r="N222" s="6"/>
      <c r="P222" s="6"/>
      <c r="Q222" s="6"/>
      <c r="AK222" s="13"/>
      <c r="AL222" s="13"/>
    </row>
    <row r="223" spans="13:38" x14ac:dyDescent="0.45">
      <c r="M223" s="6"/>
      <c r="N223" s="6"/>
      <c r="P223" s="6"/>
      <c r="Q223" s="6"/>
    </row>
    <row r="224" spans="13:38" x14ac:dyDescent="0.45">
      <c r="M224" s="6"/>
      <c r="N224" s="6"/>
      <c r="P224" s="6"/>
      <c r="Q224" s="6"/>
    </row>
    <row r="225" spans="13:17" x14ac:dyDescent="0.45">
      <c r="M225" s="6"/>
      <c r="N225" s="6"/>
      <c r="P225" s="6"/>
      <c r="Q225" s="6"/>
    </row>
    <row r="226" spans="13:17" x14ac:dyDescent="0.45">
      <c r="M226" s="6"/>
      <c r="N226" s="6"/>
      <c r="P226" s="6"/>
      <c r="Q226" s="6"/>
    </row>
    <row r="227" spans="13:17" x14ac:dyDescent="0.45">
      <c r="M227" s="6"/>
      <c r="N227" s="6"/>
      <c r="P227" s="6"/>
      <c r="Q227" s="6"/>
    </row>
    <row r="228" spans="13:17" x14ac:dyDescent="0.45">
      <c r="M228" s="6"/>
      <c r="N228" s="6"/>
      <c r="P228" s="6"/>
      <c r="Q228" s="6"/>
    </row>
  </sheetData>
  <mergeCells count="3">
    <mergeCell ref="E2:L2"/>
    <mergeCell ref="AK1:AM2"/>
    <mergeCell ref="S1:AI1"/>
  </mergeCell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7B8C-DB31-4705-800E-2A61CD797E1D}">
  <dimension ref="A1:L245"/>
  <sheetViews>
    <sheetView zoomScale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2.75" x14ac:dyDescent="0.35"/>
  <cols>
    <col min="1" max="12" width="12.59765625" style="2" customWidth="1"/>
    <col min="13" max="254" width="9.06640625" style="2"/>
    <col min="255" max="255" width="13.73046875" style="2" customWidth="1"/>
    <col min="256" max="256" width="15.3984375" style="2" customWidth="1"/>
    <col min="257" max="257" width="13.1328125" style="2" customWidth="1"/>
    <col min="258" max="258" width="12.73046875" style="2" customWidth="1"/>
    <col min="259" max="259" width="12.1328125" style="2" customWidth="1"/>
    <col min="260" max="260" width="11.3984375" style="2" customWidth="1"/>
    <col min="261" max="261" width="12.3984375" style="2" customWidth="1"/>
    <col min="262" max="262" width="11" style="2" customWidth="1"/>
    <col min="263" max="263" width="14.265625" style="2" customWidth="1"/>
    <col min="264" max="264" width="13.265625" style="2" customWidth="1"/>
    <col min="265" max="265" width="9.06640625" style="2"/>
    <col min="266" max="266" width="10.59765625" style="2" customWidth="1"/>
    <col min="267" max="267" width="11" style="2" customWidth="1"/>
    <col min="268" max="268" width="12.1328125" style="2" customWidth="1"/>
    <col min="269" max="510" width="9.06640625" style="2"/>
    <col min="511" max="511" width="13.73046875" style="2" customWidth="1"/>
    <col min="512" max="512" width="15.3984375" style="2" customWidth="1"/>
    <col min="513" max="513" width="13.1328125" style="2" customWidth="1"/>
    <col min="514" max="514" width="12.73046875" style="2" customWidth="1"/>
    <col min="515" max="515" width="12.1328125" style="2" customWidth="1"/>
    <col min="516" max="516" width="11.3984375" style="2" customWidth="1"/>
    <col min="517" max="517" width="12.3984375" style="2" customWidth="1"/>
    <col min="518" max="518" width="11" style="2" customWidth="1"/>
    <col min="519" max="519" width="14.265625" style="2" customWidth="1"/>
    <col min="520" max="520" width="13.265625" style="2" customWidth="1"/>
    <col min="521" max="521" width="9.06640625" style="2"/>
    <col min="522" max="522" width="10.59765625" style="2" customWidth="1"/>
    <col min="523" max="523" width="11" style="2" customWidth="1"/>
    <col min="524" max="524" width="12.1328125" style="2" customWidth="1"/>
    <col min="525" max="766" width="9.06640625" style="2"/>
    <col min="767" max="767" width="13.73046875" style="2" customWidth="1"/>
    <col min="768" max="768" width="15.3984375" style="2" customWidth="1"/>
    <col min="769" max="769" width="13.1328125" style="2" customWidth="1"/>
    <col min="770" max="770" width="12.73046875" style="2" customWidth="1"/>
    <col min="771" max="771" width="12.1328125" style="2" customWidth="1"/>
    <col min="772" max="772" width="11.3984375" style="2" customWidth="1"/>
    <col min="773" max="773" width="12.3984375" style="2" customWidth="1"/>
    <col min="774" max="774" width="11" style="2" customWidth="1"/>
    <col min="775" max="775" width="14.265625" style="2" customWidth="1"/>
    <col min="776" max="776" width="13.265625" style="2" customWidth="1"/>
    <col min="777" max="777" width="9.06640625" style="2"/>
    <col min="778" max="778" width="10.59765625" style="2" customWidth="1"/>
    <col min="779" max="779" width="11" style="2" customWidth="1"/>
    <col min="780" max="780" width="12.1328125" style="2" customWidth="1"/>
    <col min="781" max="1022" width="9.06640625" style="2"/>
    <col min="1023" max="1023" width="13.73046875" style="2" customWidth="1"/>
    <col min="1024" max="1024" width="15.3984375" style="2" customWidth="1"/>
    <col min="1025" max="1025" width="13.1328125" style="2" customWidth="1"/>
    <col min="1026" max="1026" width="12.73046875" style="2" customWidth="1"/>
    <col min="1027" max="1027" width="12.1328125" style="2" customWidth="1"/>
    <col min="1028" max="1028" width="11.3984375" style="2" customWidth="1"/>
    <col min="1029" max="1029" width="12.3984375" style="2" customWidth="1"/>
    <col min="1030" max="1030" width="11" style="2" customWidth="1"/>
    <col min="1031" max="1031" width="14.265625" style="2" customWidth="1"/>
    <col min="1032" max="1032" width="13.265625" style="2" customWidth="1"/>
    <col min="1033" max="1033" width="9.06640625" style="2"/>
    <col min="1034" max="1034" width="10.59765625" style="2" customWidth="1"/>
    <col min="1035" max="1035" width="11" style="2" customWidth="1"/>
    <col min="1036" max="1036" width="12.1328125" style="2" customWidth="1"/>
    <col min="1037" max="1278" width="9.06640625" style="2"/>
    <col min="1279" max="1279" width="13.73046875" style="2" customWidth="1"/>
    <col min="1280" max="1280" width="15.3984375" style="2" customWidth="1"/>
    <col min="1281" max="1281" width="13.1328125" style="2" customWidth="1"/>
    <col min="1282" max="1282" width="12.73046875" style="2" customWidth="1"/>
    <col min="1283" max="1283" width="12.1328125" style="2" customWidth="1"/>
    <col min="1284" max="1284" width="11.3984375" style="2" customWidth="1"/>
    <col min="1285" max="1285" width="12.3984375" style="2" customWidth="1"/>
    <col min="1286" max="1286" width="11" style="2" customWidth="1"/>
    <col min="1287" max="1287" width="14.265625" style="2" customWidth="1"/>
    <col min="1288" max="1288" width="13.265625" style="2" customWidth="1"/>
    <col min="1289" max="1289" width="9.06640625" style="2"/>
    <col min="1290" max="1290" width="10.59765625" style="2" customWidth="1"/>
    <col min="1291" max="1291" width="11" style="2" customWidth="1"/>
    <col min="1292" max="1292" width="12.1328125" style="2" customWidth="1"/>
    <col min="1293" max="1534" width="9.06640625" style="2"/>
    <col min="1535" max="1535" width="13.73046875" style="2" customWidth="1"/>
    <col min="1536" max="1536" width="15.3984375" style="2" customWidth="1"/>
    <col min="1537" max="1537" width="13.1328125" style="2" customWidth="1"/>
    <col min="1538" max="1538" width="12.73046875" style="2" customWidth="1"/>
    <col min="1539" max="1539" width="12.1328125" style="2" customWidth="1"/>
    <col min="1540" max="1540" width="11.3984375" style="2" customWidth="1"/>
    <col min="1541" max="1541" width="12.3984375" style="2" customWidth="1"/>
    <col min="1542" max="1542" width="11" style="2" customWidth="1"/>
    <col min="1543" max="1543" width="14.265625" style="2" customWidth="1"/>
    <col min="1544" max="1544" width="13.265625" style="2" customWidth="1"/>
    <col min="1545" max="1545" width="9.06640625" style="2"/>
    <col min="1546" max="1546" width="10.59765625" style="2" customWidth="1"/>
    <col min="1547" max="1547" width="11" style="2" customWidth="1"/>
    <col min="1548" max="1548" width="12.1328125" style="2" customWidth="1"/>
    <col min="1549" max="1790" width="9.06640625" style="2"/>
    <col min="1791" max="1791" width="13.73046875" style="2" customWidth="1"/>
    <col min="1792" max="1792" width="15.3984375" style="2" customWidth="1"/>
    <col min="1793" max="1793" width="13.1328125" style="2" customWidth="1"/>
    <col min="1794" max="1794" width="12.73046875" style="2" customWidth="1"/>
    <col min="1795" max="1795" width="12.1328125" style="2" customWidth="1"/>
    <col min="1796" max="1796" width="11.3984375" style="2" customWidth="1"/>
    <col min="1797" max="1797" width="12.3984375" style="2" customWidth="1"/>
    <col min="1798" max="1798" width="11" style="2" customWidth="1"/>
    <col min="1799" max="1799" width="14.265625" style="2" customWidth="1"/>
    <col min="1800" max="1800" width="13.265625" style="2" customWidth="1"/>
    <col min="1801" max="1801" width="9.06640625" style="2"/>
    <col min="1802" max="1802" width="10.59765625" style="2" customWidth="1"/>
    <col min="1803" max="1803" width="11" style="2" customWidth="1"/>
    <col min="1804" max="1804" width="12.1328125" style="2" customWidth="1"/>
    <col min="1805" max="2046" width="9.06640625" style="2"/>
    <col min="2047" max="2047" width="13.73046875" style="2" customWidth="1"/>
    <col min="2048" max="2048" width="15.3984375" style="2" customWidth="1"/>
    <col min="2049" max="2049" width="13.1328125" style="2" customWidth="1"/>
    <col min="2050" max="2050" width="12.73046875" style="2" customWidth="1"/>
    <col min="2051" max="2051" width="12.1328125" style="2" customWidth="1"/>
    <col min="2052" max="2052" width="11.3984375" style="2" customWidth="1"/>
    <col min="2053" max="2053" width="12.3984375" style="2" customWidth="1"/>
    <col min="2054" max="2054" width="11" style="2" customWidth="1"/>
    <col min="2055" max="2055" width="14.265625" style="2" customWidth="1"/>
    <col min="2056" max="2056" width="13.265625" style="2" customWidth="1"/>
    <col min="2057" max="2057" width="9.06640625" style="2"/>
    <col min="2058" max="2058" width="10.59765625" style="2" customWidth="1"/>
    <col min="2059" max="2059" width="11" style="2" customWidth="1"/>
    <col min="2060" max="2060" width="12.1328125" style="2" customWidth="1"/>
    <col min="2061" max="2302" width="9.06640625" style="2"/>
    <col min="2303" max="2303" width="13.73046875" style="2" customWidth="1"/>
    <col min="2304" max="2304" width="15.3984375" style="2" customWidth="1"/>
    <col min="2305" max="2305" width="13.1328125" style="2" customWidth="1"/>
    <col min="2306" max="2306" width="12.73046875" style="2" customWidth="1"/>
    <col min="2307" max="2307" width="12.1328125" style="2" customWidth="1"/>
    <col min="2308" max="2308" width="11.3984375" style="2" customWidth="1"/>
    <col min="2309" max="2309" width="12.3984375" style="2" customWidth="1"/>
    <col min="2310" max="2310" width="11" style="2" customWidth="1"/>
    <col min="2311" max="2311" width="14.265625" style="2" customWidth="1"/>
    <col min="2312" max="2312" width="13.265625" style="2" customWidth="1"/>
    <col min="2313" max="2313" width="9.06640625" style="2"/>
    <col min="2314" max="2314" width="10.59765625" style="2" customWidth="1"/>
    <col min="2315" max="2315" width="11" style="2" customWidth="1"/>
    <col min="2316" max="2316" width="12.1328125" style="2" customWidth="1"/>
    <col min="2317" max="2558" width="9.06640625" style="2"/>
    <col min="2559" max="2559" width="13.73046875" style="2" customWidth="1"/>
    <col min="2560" max="2560" width="15.3984375" style="2" customWidth="1"/>
    <col min="2561" max="2561" width="13.1328125" style="2" customWidth="1"/>
    <col min="2562" max="2562" width="12.73046875" style="2" customWidth="1"/>
    <col min="2563" max="2563" width="12.1328125" style="2" customWidth="1"/>
    <col min="2564" max="2564" width="11.3984375" style="2" customWidth="1"/>
    <col min="2565" max="2565" width="12.3984375" style="2" customWidth="1"/>
    <col min="2566" max="2566" width="11" style="2" customWidth="1"/>
    <col min="2567" max="2567" width="14.265625" style="2" customWidth="1"/>
    <col min="2568" max="2568" width="13.265625" style="2" customWidth="1"/>
    <col min="2569" max="2569" width="9.06640625" style="2"/>
    <col min="2570" max="2570" width="10.59765625" style="2" customWidth="1"/>
    <col min="2571" max="2571" width="11" style="2" customWidth="1"/>
    <col min="2572" max="2572" width="12.1328125" style="2" customWidth="1"/>
    <col min="2573" max="2814" width="9.06640625" style="2"/>
    <col min="2815" max="2815" width="13.73046875" style="2" customWidth="1"/>
    <col min="2816" max="2816" width="15.3984375" style="2" customWidth="1"/>
    <col min="2817" max="2817" width="13.1328125" style="2" customWidth="1"/>
    <col min="2818" max="2818" width="12.73046875" style="2" customWidth="1"/>
    <col min="2819" max="2819" width="12.1328125" style="2" customWidth="1"/>
    <col min="2820" max="2820" width="11.3984375" style="2" customWidth="1"/>
    <col min="2821" max="2821" width="12.3984375" style="2" customWidth="1"/>
    <col min="2822" max="2822" width="11" style="2" customWidth="1"/>
    <col min="2823" max="2823" width="14.265625" style="2" customWidth="1"/>
    <col min="2824" max="2824" width="13.265625" style="2" customWidth="1"/>
    <col min="2825" max="2825" width="9.06640625" style="2"/>
    <col min="2826" max="2826" width="10.59765625" style="2" customWidth="1"/>
    <col min="2827" max="2827" width="11" style="2" customWidth="1"/>
    <col min="2828" max="2828" width="12.1328125" style="2" customWidth="1"/>
    <col min="2829" max="3070" width="9.06640625" style="2"/>
    <col min="3071" max="3071" width="13.73046875" style="2" customWidth="1"/>
    <col min="3072" max="3072" width="15.3984375" style="2" customWidth="1"/>
    <col min="3073" max="3073" width="13.1328125" style="2" customWidth="1"/>
    <col min="3074" max="3074" width="12.73046875" style="2" customWidth="1"/>
    <col min="3075" max="3075" width="12.1328125" style="2" customWidth="1"/>
    <col min="3076" max="3076" width="11.3984375" style="2" customWidth="1"/>
    <col min="3077" max="3077" width="12.3984375" style="2" customWidth="1"/>
    <col min="3078" max="3078" width="11" style="2" customWidth="1"/>
    <col min="3079" max="3079" width="14.265625" style="2" customWidth="1"/>
    <col min="3080" max="3080" width="13.265625" style="2" customWidth="1"/>
    <col min="3081" max="3081" width="9.06640625" style="2"/>
    <col min="3082" max="3082" width="10.59765625" style="2" customWidth="1"/>
    <col min="3083" max="3083" width="11" style="2" customWidth="1"/>
    <col min="3084" max="3084" width="12.1328125" style="2" customWidth="1"/>
    <col min="3085" max="3326" width="9.06640625" style="2"/>
    <col min="3327" max="3327" width="13.73046875" style="2" customWidth="1"/>
    <col min="3328" max="3328" width="15.3984375" style="2" customWidth="1"/>
    <col min="3329" max="3329" width="13.1328125" style="2" customWidth="1"/>
    <col min="3330" max="3330" width="12.73046875" style="2" customWidth="1"/>
    <col min="3331" max="3331" width="12.1328125" style="2" customWidth="1"/>
    <col min="3332" max="3332" width="11.3984375" style="2" customWidth="1"/>
    <col min="3333" max="3333" width="12.3984375" style="2" customWidth="1"/>
    <col min="3334" max="3334" width="11" style="2" customWidth="1"/>
    <col min="3335" max="3335" width="14.265625" style="2" customWidth="1"/>
    <col min="3336" max="3336" width="13.265625" style="2" customWidth="1"/>
    <col min="3337" max="3337" width="9.06640625" style="2"/>
    <col min="3338" max="3338" width="10.59765625" style="2" customWidth="1"/>
    <col min="3339" max="3339" width="11" style="2" customWidth="1"/>
    <col min="3340" max="3340" width="12.1328125" style="2" customWidth="1"/>
    <col min="3341" max="3582" width="9.06640625" style="2"/>
    <col min="3583" max="3583" width="13.73046875" style="2" customWidth="1"/>
    <col min="3584" max="3584" width="15.3984375" style="2" customWidth="1"/>
    <col min="3585" max="3585" width="13.1328125" style="2" customWidth="1"/>
    <col min="3586" max="3586" width="12.73046875" style="2" customWidth="1"/>
    <col min="3587" max="3587" width="12.1328125" style="2" customWidth="1"/>
    <col min="3588" max="3588" width="11.3984375" style="2" customWidth="1"/>
    <col min="3589" max="3589" width="12.3984375" style="2" customWidth="1"/>
    <col min="3590" max="3590" width="11" style="2" customWidth="1"/>
    <col min="3591" max="3591" width="14.265625" style="2" customWidth="1"/>
    <col min="3592" max="3592" width="13.265625" style="2" customWidth="1"/>
    <col min="3593" max="3593" width="9.06640625" style="2"/>
    <col min="3594" max="3594" width="10.59765625" style="2" customWidth="1"/>
    <col min="3595" max="3595" width="11" style="2" customWidth="1"/>
    <col min="3596" max="3596" width="12.1328125" style="2" customWidth="1"/>
    <col min="3597" max="3838" width="9.06640625" style="2"/>
    <col min="3839" max="3839" width="13.73046875" style="2" customWidth="1"/>
    <col min="3840" max="3840" width="15.3984375" style="2" customWidth="1"/>
    <col min="3841" max="3841" width="13.1328125" style="2" customWidth="1"/>
    <col min="3842" max="3842" width="12.73046875" style="2" customWidth="1"/>
    <col min="3843" max="3843" width="12.1328125" style="2" customWidth="1"/>
    <col min="3844" max="3844" width="11.3984375" style="2" customWidth="1"/>
    <col min="3845" max="3845" width="12.3984375" style="2" customWidth="1"/>
    <col min="3846" max="3846" width="11" style="2" customWidth="1"/>
    <col min="3847" max="3847" width="14.265625" style="2" customWidth="1"/>
    <col min="3848" max="3848" width="13.265625" style="2" customWidth="1"/>
    <col min="3849" max="3849" width="9.06640625" style="2"/>
    <col min="3850" max="3850" width="10.59765625" style="2" customWidth="1"/>
    <col min="3851" max="3851" width="11" style="2" customWidth="1"/>
    <col min="3852" max="3852" width="12.1328125" style="2" customWidth="1"/>
    <col min="3853" max="4094" width="9.06640625" style="2"/>
    <col min="4095" max="4095" width="13.73046875" style="2" customWidth="1"/>
    <col min="4096" max="4096" width="15.3984375" style="2" customWidth="1"/>
    <col min="4097" max="4097" width="13.1328125" style="2" customWidth="1"/>
    <col min="4098" max="4098" width="12.73046875" style="2" customWidth="1"/>
    <col min="4099" max="4099" width="12.1328125" style="2" customWidth="1"/>
    <col min="4100" max="4100" width="11.3984375" style="2" customWidth="1"/>
    <col min="4101" max="4101" width="12.3984375" style="2" customWidth="1"/>
    <col min="4102" max="4102" width="11" style="2" customWidth="1"/>
    <col min="4103" max="4103" width="14.265625" style="2" customWidth="1"/>
    <col min="4104" max="4104" width="13.265625" style="2" customWidth="1"/>
    <col min="4105" max="4105" width="9.06640625" style="2"/>
    <col min="4106" max="4106" width="10.59765625" style="2" customWidth="1"/>
    <col min="4107" max="4107" width="11" style="2" customWidth="1"/>
    <col min="4108" max="4108" width="12.1328125" style="2" customWidth="1"/>
    <col min="4109" max="4350" width="9.06640625" style="2"/>
    <col min="4351" max="4351" width="13.73046875" style="2" customWidth="1"/>
    <col min="4352" max="4352" width="15.3984375" style="2" customWidth="1"/>
    <col min="4353" max="4353" width="13.1328125" style="2" customWidth="1"/>
    <col min="4354" max="4354" width="12.73046875" style="2" customWidth="1"/>
    <col min="4355" max="4355" width="12.1328125" style="2" customWidth="1"/>
    <col min="4356" max="4356" width="11.3984375" style="2" customWidth="1"/>
    <col min="4357" max="4357" width="12.3984375" style="2" customWidth="1"/>
    <col min="4358" max="4358" width="11" style="2" customWidth="1"/>
    <col min="4359" max="4359" width="14.265625" style="2" customWidth="1"/>
    <col min="4360" max="4360" width="13.265625" style="2" customWidth="1"/>
    <col min="4361" max="4361" width="9.06640625" style="2"/>
    <col min="4362" max="4362" width="10.59765625" style="2" customWidth="1"/>
    <col min="4363" max="4363" width="11" style="2" customWidth="1"/>
    <col min="4364" max="4364" width="12.1328125" style="2" customWidth="1"/>
    <col min="4365" max="4606" width="9.06640625" style="2"/>
    <col min="4607" max="4607" width="13.73046875" style="2" customWidth="1"/>
    <col min="4608" max="4608" width="15.3984375" style="2" customWidth="1"/>
    <col min="4609" max="4609" width="13.1328125" style="2" customWidth="1"/>
    <col min="4610" max="4610" width="12.73046875" style="2" customWidth="1"/>
    <col min="4611" max="4611" width="12.1328125" style="2" customWidth="1"/>
    <col min="4612" max="4612" width="11.3984375" style="2" customWidth="1"/>
    <col min="4613" max="4613" width="12.3984375" style="2" customWidth="1"/>
    <col min="4614" max="4614" width="11" style="2" customWidth="1"/>
    <col min="4615" max="4615" width="14.265625" style="2" customWidth="1"/>
    <col min="4616" max="4616" width="13.265625" style="2" customWidth="1"/>
    <col min="4617" max="4617" width="9.06640625" style="2"/>
    <col min="4618" max="4618" width="10.59765625" style="2" customWidth="1"/>
    <col min="4619" max="4619" width="11" style="2" customWidth="1"/>
    <col min="4620" max="4620" width="12.1328125" style="2" customWidth="1"/>
    <col min="4621" max="4862" width="9.06640625" style="2"/>
    <col min="4863" max="4863" width="13.73046875" style="2" customWidth="1"/>
    <col min="4864" max="4864" width="15.3984375" style="2" customWidth="1"/>
    <col min="4865" max="4865" width="13.1328125" style="2" customWidth="1"/>
    <col min="4866" max="4866" width="12.73046875" style="2" customWidth="1"/>
    <col min="4867" max="4867" width="12.1328125" style="2" customWidth="1"/>
    <col min="4868" max="4868" width="11.3984375" style="2" customWidth="1"/>
    <col min="4869" max="4869" width="12.3984375" style="2" customWidth="1"/>
    <col min="4870" max="4870" width="11" style="2" customWidth="1"/>
    <col min="4871" max="4871" width="14.265625" style="2" customWidth="1"/>
    <col min="4872" max="4872" width="13.265625" style="2" customWidth="1"/>
    <col min="4873" max="4873" width="9.06640625" style="2"/>
    <col min="4874" max="4874" width="10.59765625" style="2" customWidth="1"/>
    <col min="4875" max="4875" width="11" style="2" customWidth="1"/>
    <col min="4876" max="4876" width="12.1328125" style="2" customWidth="1"/>
    <col min="4877" max="5118" width="9.06640625" style="2"/>
    <col min="5119" max="5119" width="13.73046875" style="2" customWidth="1"/>
    <col min="5120" max="5120" width="15.3984375" style="2" customWidth="1"/>
    <col min="5121" max="5121" width="13.1328125" style="2" customWidth="1"/>
    <col min="5122" max="5122" width="12.73046875" style="2" customWidth="1"/>
    <col min="5123" max="5123" width="12.1328125" style="2" customWidth="1"/>
    <col min="5124" max="5124" width="11.3984375" style="2" customWidth="1"/>
    <col min="5125" max="5125" width="12.3984375" style="2" customWidth="1"/>
    <col min="5126" max="5126" width="11" style="2" customWidth="1"/>
    <col min="5127" max="5127" width="14.265625" style="2" customWidth="1"/>
    <col min="5128" max="5128" width="13.265625" style="2" customWidth="1"/>
    <col min="5129" max="5129" width="9.06640625" style="2"/>
    <col min="5130" max="5130" width="10.59765625" style="2" customWidth="1"/>
    <col min="5131" max="5131" width="11" style="2" customWidth="1"/>
    <col min="5132" max="5132" width="12.1328125" style="2" customWidth="1"/>
    <col min="5133" max="5374" width="9.06640625" style="2"/>
    <col min="5375" max="5375" width="13.73046875" style="2" customWidth="1"/>
    <col min="5376" max="5376" width="15.3984375" style="2" customWidth="1"/>
    <col min="5377" max="5377" width="13.1328125" style="2" customWidth="1"/>
    <col min="5378" max="5378" width="12.73046875" style="2" customWidth="1"/>
    <col min="5379" max="5379" width="12.1328125" style="2" customWidth="1"/>
    <col min="5380" max="5380" width="11.3984375" style="2" customWidth="1"/>
    <col min="5381" max="5381" width="12.3984375" style="2" customWidth="1"/>
    <col min="5382" max="5382" width="11" style="2" customWidth="1"/>
    <col min="5383" max="5383" width="14.265625" style="2" customWidth="1"/>
    <col min="5384" max="5384" width="13.265625" style="2" customWidth="1"/>
    <col min="5385" max="5385" width="9.06640625" style="2"/>
    <col min="5386" max="5386" width="10.59765625" style="2" customWidth="1"/>
    <col min="5387" max="5387" width="11" style="2" customWidth="1"/>
    <col min="5388" max="5388" width="12.1328125" style="2" customWidth="1"/>
    <col min="5389" max="5630" width="9.06640625" style="2"/>
    <col min="5631" max="5631" width="13.73046875" style="2" customWidth="1"/>
    <col min="5632" max="5632" width="15.3984375" style="2" customWidth="1"/>
    <col min="5633" max="5633" width="13.1328125" style="2" customWidth="1"/>
    <col min="5634" max="5634" width="12.73046875" style="2" customWidth="1"/>
    <col min="5635" max="5635" width="12.1328125" style="2" customWidth="1"/>
    <col min="5636" max="5636" width="11.3984375" style="2" customWidth="1"/>
    <col min="5637" max="5637" width="12.3984375" style="2" customWidth="1"/>
    <col min="5638" max="5638" width="11" style="2" customWidth="1"/>
    <col min="5639" max="5639" width="14.265625" style="2" customWidth="1"/>
    <col min="5640" max="5640" width="13.265625" style="2" customWidth="1"/>
    <col min="5641" max="5641" width="9.06640625" style="2"/>
    <col min="5642" max="5642" width="10.59765625" style="2" customWidth="1"/>
    <col min="5643" max="5643" width="11" style="2" customWidth="1"/>
    <col min="5644" max="5644" width="12.1328125" style="2" customWidth="1"/>
    <col min="5645" max="5886" width="9.06640625" style="2"/>
    <col min="5887" max="5887" width="13.73046875" style="2" customWidth="1"/>
    <col min="5888" max="5888" width="15.3984375" style="2" customWidth="1"/>
    <col min="5889" max="5889" width="13.1328125" style="2" customWidth="1"/>
    <col min="5890" max="5890" width="12.73046875" style="2" customWidth="1"/>
    <col min="5891" max="5891" width="12.1328125" style="2" customWidth="1"/>
    <col min="5892" max="5892" width="11.3984375" style="2" customWidth="1"/>
    <col min="5893" max="5893" width="12.3984375" style="2" customWidth="1"/>
    <col min="5894" max="5894" width="11" style="2" customWidth="1"/>
    <col min="5895" max="5895" width="14.265625" style="2" customWidth="1"/>
    <col min="5896" max="5896" width="13.265625" style="2" customWidth="1"/>
    <col min="5897" max="5897" width="9.06640625" style="2"/>
    <col min="5898" max="5898" width="10.59765625" style="2" customWidth="1"/>
    <col min="5899" max="5899" width="11" style="2" customWidth="1"/>
    <col min="5900" max="5900" width="12.1328125" style="2" customWidth="1"/>
    <col min="5901" max="6142" width="9.06640625" style="2"/>
    <col min="6143" max="6143" width="13.73046875" style="2" customWidth="1"/>
    <col min="6144" max="6144" width="15.3984375" style="2" customWidth="1"/>
    <col min="6145" max="6145" width="13.1328125" style="2" customWidth="1"/>
    <col min="6146" max="6146" width="12.73046875" style="2" customWidth="1"/>
    <col min="6147" max="6147" width="12.1328125" style="2" customWidth="1"/>
    <col min="6148" max="6148" width="11.3984375" style="2" customWidth="1"/>
    <col min="6149" max="6149" width="12.3984375" style="2" customWidth="1"/>
    <col min="6150" max="6150" width="11" style="2" customWidth="1"/>
    <col min="6151" max="6151" width="14.265625" style="2" customWidth="1"/>
    <col min="6152" max="6152" width="13.265625" style="2" customWidth="1"/>
    <col min="6153" max="6153" width="9.06640625" style="2"/>
    <col min="6154" max="6154" width="10.59765625" style="2" customWidth="1"/>
    <col min="6155" max="6155" width="11" style="2" customWidth="1"/>
    <col min="6156" max="6156" width="12.1328125" style="2" customWidth="1"/>
    <col min="6157" max="6398" width="9.06640625" style="2"/>
    <col min="6399" max="6399" width="13.73046875" style="2" customWidth="1"/>
    <col min="6400" max="6400" width="15.3984375" style="2" customWidth="1"/>
    <col min="6401" max="6401" width="13.1328125" style="2" customWidth="1"/>
    <col min="6402" max="6402" width="12.73046875" style="2" customWidth="1"/>
    <col min="6403" max="6403" width="12.1328125" style="2" customWidth="1"/>
    <col min="6404" max="6404" width="11.3984375" style="2" customWidth="1"/>
    <col min="6405" max="6405" width="12.3984375" style="2" customWidth="1"/>
    <col min="6406" max="6406" width="11" style="2" customWidth="1"/>
    <col min="6407" max="6407" width="14.265625" style="2" customWidth="1"/>
    <col min="6408" max="6408" width="13.265625" style="2" customWidth="1"/>
    <col min="6409" max="6409" width="9.06640625" style="2"/>
    <col min="6410" max="6410" width="10.59765625" style="2" customWidth="1"/>
    <col min="6411" max="6411" width="11" style="2" customWidth="1"/>
    <col min="6412" max="6412" width="12.1328125" style="2" customWidth="1"/>
    <col min="6413" max="6654" width="9.06640625" style="2"/>
    <col min="6655" max="6655" width="13.73046875" style="2" customWidth="1"/>
    <col min="6656" max="6656" width="15.3984375" style="2" customWidth="1"/>
    <col min="6657" max="6657" width="13.1328125" style="2" customWidth="1"/>
    <col min="6658" max="6658" width="12.73046875" style="2" customWidth="1"/>
    <col min="6659" max="6659" width="12.1328125" style="2" customWidth="1"/>
    <col min="6660" max="6660" width="11.3984375" style="2" customWidth="1"/>
    <col min="6661" max="6661" width="12.3984375" style="2" customWidth="1"/>
    <col min="6662" max="6662" width="11" style="2" customWidth="1"/>
    <col min="6663" max="6663" width="14.265625" style="2" customWidth="1"/>
    <col min="6664" max="6664" width="13.265625" style="2" customWidth="1"/>
    <col min="6665" max="6665" width="9.06640625" style="2"/>
    <col min="6666" max="6666" width="10.59765625" style="2" customWidth="1"/>
    <col min="6667" max="6667" width="11" style="2" customWidth="1"/>
    <col min="6668" max="6668" width="12.1328125" style="2" customWidth="1"/>
    <col min="6669" max="6910" width="9.06640625" style="2"/>
    <col min="6911" max="6911" width="13.73046875" style="2" customWidth="1"/>
    <col min="6912" max="6912" width="15.3984375" style="2" customWidth="1"/>
    <col min="6913" max="6913" width="13.1328125" style="2" customWidth="1"/>
    <col min="6914" max="6914" width="12.73046875" style="2" customWidth="1"/>
    <col min="6915" max="6915" width="12.1328125" style="2" customWidth="1"/>
    <col min="6916" max="6916" width="11.3984375" style="2" customWidth="1"/>
    <col min="6917" max="6917" width="12.3984375" style="2" customWidth="1"/>
    <col min="6918" max="6918" width="11" style="2" customWidth="1"/>
    <col min="6919" max="6919" width="14.265625" style="2" customWidth="1"/>
    <col min="6920" max="6920" width="13.265625" style="2" customWidth="1"/>
    <col min="6921" max="6921" width="9.06640625" style="2"/>
    <col min="6922" max="6922" width="10.59765625" style="2" customWidth="1"/>
    <col min="6923" max="6923" width="11" style="2" customWidth="1"/>
    <col min="6924" max="6924" width="12.1328125" style="2" customWidth="1"/>
    <col min="6925" max="7166" width="9.06640625" style="2"/>
    <col min="7167" max="7167" width="13.73046875" style="2" customWidth="1"/>
    <col min="7168" max="7168" width="15.3984375" style="2" customWidth="1"/>
    <col min="7169" max="7169" width="13.1328125" style="2" customWidth="1"/>
    <col min="7170" max="7170" width="12.73046875" style="2" customWidth="1"/>
    <col min="7171" max="7171" width="12.1328125" style="2" customWidth="1"/>
    <col min="7172" max="7172" width="11.3984375" style="2" customWidth="1"/>
    <col min="7173" max="7173" width="12.3984375" style="2" customWidth="1"/>
    <col min="7174" max="7174" width="11" style="2" customWidth="1"/>
    <col min="7175" max="7175" width="14.265625" style="2" customWidth="1"/>
    <col min="7176" max="7176" width="13.265625" style="2" customWidth="1"/>
    <col min="7177" max="7177" width="9.06640625" style="2"/>
    <col min="7178" max="7178" width="10.59765625" style="2" customWidth="1"/>
    <col min="7179" max="7179" width="11" style="2" customWidth="1"/>
    <col min="7180" max="7180" width="12.1328125" style="2" customWidth="1"/>
    <col min="7181" max="7422" width="9.06640625" style="2"/>
    <col min="7423" max="7423" width="13.73046875" style="2" customWidth="1"/>
    <col min="7424" max="7424" width="15.3984375" style="2" customWidth="1"/>
    <col min="7425" max="7425" width="13.1328125" style="2" customWidth="1"/>
    <col min="7426" max="7426" width="12.73046875" style="2" customWidth="1"/>
    <col min="7427" max="7427" width="12.1328125" style="2" customWidth="1"/>
    <col min="7428" max="7428" width="11.3984375" style="2" customWidth="1"/>
    <col min="7429" max="7429" width="12.3984375" style="2" customWidth="1"/>
    <col min="7430" max="7430" width="11" style="2" customWidth="1"/>
    <col min="7431" max="7431" width="14.265625" style="2" customWidth="1"/>
    <col min="7432" max="7432" width="13.265625" style="2" customWidth="1"/>
    <col min="7433" max="7433" width="9.06640625" style="2"/>
    <col min="7434" max="7434" width="10.59765625" style="2" customWidth="1"/>
    <col min="7435" max="7435" width="11" style="2" customWidth="1"/>
    <col min="7436" max="7436" width="12.1328125" style="2" customWidth="1"/>
    <col min="7437" max="7678" width="9.06640625" style="2"/>
    <col min="7679" max="7679" width="13.73046875" style="2" customWidth="1"/>
    <col min="7680" max="7680" width="15.3984375" style="2" customWidth="1"/>
    <col min="7681" max="7681" width="13.1328125" style="2" customWidth="1"/>
    <col min="7682" max="7682" width="12.73046875" style="2" customWidth="1"/>
    <col min="7683" max="7683" width="12.1328125" style="2" customWidth="1"/>
    <col min="7684" max="7684" width="11.3984375" style="2" customWidth="1"/>
    <col min="7685" max="7685" width="12.3984375" style="2" customWidth="1"/>
    <col min="7686" max="7686" width="11" style="2" customWidth="1"/>
    <col min="7687" max="7687" width="14.265625" style="2" customWidth="1"/>
    <col min="7688" max="7688" width="13.265625" style="2" customWidth="1"/>
    <col min="7689" max="7689" width="9.06640625" style="2"/>
    <col min="7690" max="7690" width="10.59765625" style="2" customWidth="1"/>
    <col min="7691" max="7691" width="11" style="2" customWidth="1"/>
    <col min="7692" max="7692" width="12.1328125" style="2" customWidth="1"/>
    <col min="7693" max="7934" width="9.06640625" style="2"/>
    <col min="7935" max="7935" width="13.73046875" style="2" customWidth="1"/>
    <col min="7936" max="7936" width="15.3984375" style="2" customWidth="1"/>
    <col min="7937" max="7937" width="13.1328125" style="2" customWidth="1"/>
    <col min="7938" max="7938" width="12.73046875" style="2" customWidth="1"/>
    <col min="7939" max="7939" width="12.1328125" style="2" customWidth="1"/>
    <col min="7940" max="7940" width="11.3984375" style="2" customWidth="1"/>
    <col min="7941" max="7941" width="12.3984375" style="2" customWidth="1"/>
    <col min="7942" max="7942" width="11" style="2" customWidth="1"/>
    <col min="7943" max="7943" width="14.265625" style="2" customWidth="1"/>
    <col min="7944" max="7944" width="13.265625" style="2" customWidth="1"/>
    <col min="7945" max="7945" width="9.06640625" style="2"/>
    <col min="7946" max="7946" width="10.59765625" style="2" customWidth="1"/>
    <col min="7947" max="7947" width="11" style="2" customWidth="1"/>
    <col min="7948" max="7948" width="12.1328125" style="2" customWidth="1"/>
    <col min="7949" max="8190" width="9.06640625" style="2"/>
    <col min="8191" max="8191" width="13.73046875" style="2" customWidth="1"/>
    <col min="8192" max="8192" width="15.3984375" style="2" customWidth="1"/>
    <col min="8193" max="8193" width="13.1328125" style="2" customWidth="1"/>
    <col min="8194" max="8194" width="12.73046875" style="2" customWidth="1"/>
    <col min="8195" max="8195" width="12.1328125" style="2" customWidth="1"/>
    <col min="8196" max="8196" width="11.3984375" style="2" customWidth="1"/>
    <col min="8197" max="8197" width="12.3984375" style="2" customWidth="1"/>
    <col min="8198" max="8198" width="11" style="2" customWidth="1"/>
    <col min="8199" max="8199" width="14.265625" style="2" customWidth="1"/>
    <col min="8200" max="8200" width="13.265625" style="2" customWidth="1"/>
    <col min="8201" max="8201" width="9.06640625" style="2"/>
    <col min="8202" max="8202" width="10.59765625" style="2" customWidth="1"/>
    <col min="8203" max="8203" width="11" style="2" customWidth="1"/>
    <col min="8204" max="8204" width="12.1328125" style="2" customWidth="1"/>
    <col min="8205" max="8446" width="9.06640625" style="2"/>
    <col min="8447" max="8447" width="13.73046875" style="2" customWidth="1"/>
    <col min="8448" max="8448" width="15.3984375" style="2" customWidth="1"/>
    <col min="8449" max="8449" width="13.1328125" style="2" customWidth="1"/>
    <col min="8450" max="8450" width="12.73046875" style="2" customWidth="1"/>
    <col min="8451" max="8451" width="12.1328125" style="2" customWidth="1"/>
    <col min="8452" max="8452" width="11.3984375" style="2" customWidth="1"/>
    <col min="8453" max="8453" width="12.3984375" style="2" customWidth="1"/>
    <col min="8454" max="8454" width="11" style="2" customWidth="1"/>
    <col min="8455" max="8455" width="14.265625" style="2" customWidth="1"/>
    <col min="8456" max="8456" width="13.265625" style="2" customWidth="1"/>
    <col min="8457" max="8457" width="9.06640625" style="2"/>
    <col min="8458" max="8458" width="10.59765625" style="2" customWidth="1"/>
    <col min="8459" max="8459" width="11" style="2" customWidth="1"/>
    <col min="8460" max="8460" width="12.1328125" style="2" customWidth="1"/>
    <col min="8461" max="8702" width="9.06640625" style="2"/>
    <col min="8703" max="8703" width="13.73046875" style="2" customWidth="1"/>
    <col min="8704" max="8704" width="15.3984375" style="2" customWidth="1"/>
    <col min="8705" max="8705" width="13.1328125" style="2" customWidth="1"/>
    <col min="8706" max="8706" width="12.73046875" style="2" customWidth="1"/>
    <col min="8707" max="8707" width="12.1328125" style="2" customWidth="1"/>
    <col min="8708" max="8708" width="11.3984375" style="2" customWidth="1"/>
    <col min="8709" max="8709" width="12.3984375" style="2" customWidth="1"/>
    <col min="8710" max="8710" width="11" style="2" customWidth="1"/>
    <col min="8711" max="8711" width="14.265625" style="2" customWidth="1"/>
    <col min="8712" max="8712" width="13.265625" style="2" customWidth="1"/>
    <col min="8713" max="8713" width="9.06640625" style="2"/>
    <col min="8714" max="8714" width="10.59765625" style="2" customWidth="1"/>
    <col min="8715" max="8715" width="11" style="2" customWidth="1"/>
    <col min="8716" max="8716" width="12.1328125" style="2" customWidth="1"/>
    <col min="8717" max="8958" width="9.06640625" style="2"/>
    <col min="8959" max="8959" width="13.73046875" style="2" customWidth="1"/>
    <col min="8960" max="8960" width="15.3984375" style="2" customWidth="1"/>
    <col min="8961" max="8961" width="13.1328125" style="2" customWidth="1"/>
    <col min="8962" max="8962" width="12.73046875" style="2" customWidth="1"/>
    <col min="8963" max="8963" width="12.1328125" style="2" customWidth="1"/>
    <col min="8964" max="8964" width="11.3984375" style="2" customWidth="1"/>
    <col min="8965" max="8965" width="12.3984375" style="2" customWidth="1"/>
    <col min="8966" max="8966" width="11" style="2" customWidth="1"/>
    <col min="8967" max="8967" width="14.265625" style="2" customWidth="1"/>
    <col min="8968" max="8968" width="13.265625" style="2" customWidth="1"/>
    <col min="8969" max="8969" width="9.06640625" style="2"/>
    <col min="8970" max="8970" width="10.59765625" style="2" customWidth="1"/>
    <col min="8971" max="8971" width="11" style="2" customWidth="1"/>
    <col min="8972" max="8972" width="12.1328125" style="2" customWidth="1"/>
    <col min="8973" max="9214" width="9.06640625" style="2"/>
    <col min="9215" max="9215" width="13.73046875" style="2" customWidth="1"/>
    <col min="9216" max="9216" width="15.3984375" style="2" customWidth="1"/>
    <col min="9217" max="9217" width="13.1328125" style="2" customWidth="1"/>
    <col min="9218" max="9218" width="12.73046875" style="2" customWidth="1"/>
    <col min="9219" max="9219" width="12.1328125" style="2" customWidth="1"/>
    <col min="9220" max="9220" width="11.3984375" style="2" customWidth="1"/>
    <col min="9221" max="9221" width="12.3984375" style="2" customWidth="1"/>
    <col min="9222" max="9222" width="11" style="2" customWidth="1"/>
    <col min="9223" max="9223" width="14.265625" style="2" customWidth="1"/>
    <col min="9224" max="9224" width="13.265625" style="2" customWidth="1"/>
    <col min="9225" max="9225" width="9.06640625" style="2"/>
    <col min="9226" max="9226" width="10.59765625" style="2" customWidth="1"/>
    <col min="9227" max="9227" width="11" style="2" customWidth="1"/>
    <col min="9228" max="9228" width="12.1328125" style="2" customWidth="1"/>
    <col min="9229" max="9470" width="9.06640625" style="2"/>
    <col min="9471" max="9471" width="13.73046875" style="2" customWidth="1"/>
    <col min="9472" max="9472" width="15.3984375" style="2" customWidth="1"/>
    <col min="9473" max="9473" width="13.1328125" style="2" customWidth="1"/>
    <col min="9474" max="9474" width="12.73046875" style="2" customWidth="1"/>
    <col min="9475" max="9475" width="12.1328125" style="2" customWidth="1"/>
    <col min="9476" max="9476" width="11.3984375" style="2" customWidth="1"/>
    <col min="9477" max="9477" width="12.3984375" style="2" customWidth="1"/>
    <col min="9478" max="9478" width="11" style="2" customWidth="1"/>
    <col min="9479" max="9479" width="14.265625" style="2" customWidth="1"/>
    <col min="9480" max="9480" width="13.265625" style="2" customWidth="1"/>
    <col min="9481" max="9481" width="9.06640625" style="2"/>
    <col min="9482" max="9482" width="10.59765625" style="2" customWidth="1"/>
    <col min="9483" max="9483" width="11" style="2" customWidth="1"/>
    <col min="9484" max="9484" width="12.1328125" style="2" customWidth="1"/>
    <col min="9485" max="9726" width="9.06640625" style="2"/>
    <col min="9727" max="9727" width="13.73046875" style="2" customWidth="1"/>
    <col min="9728" max="9728" width="15.3984375" style="2" customWidth="1"/>
    <col min="9729" max="9729" width="13.1328125" style="2" customWidth="1"/>
    <col min="9730" max="9730" width="12.73046875" style="2" customWidth="1"/>
    <col min="9731" max="9731" width="12.1328125" style="2" customWidth="1"/>
    <col min="9732" max="9732" width="11.3984375" style="2" customWidth="1"/>
    <col min="9733" max="9733" width="12.3984375" style="2" customWidth="1"/>
    <col min="9734" max="9734" width="11" style="2" customWidth="1"/>
    <col min="9735" max="9735" width="14.265625" style="2" customWidth="1"/>
    <col min="9736" max="9736" width="13.265625" style="2" customWidth="1"/>
    <col min="9737" max="9737" width="9.06640625" style="2"/>
    <col min="9738" max="9738" width="10.59765625" style="2" customWidth="1"/>
    <col min="9739" max="9739" width="11" style="2" customWidth="1"/>
    <col min="9740" max="9740" width="12.1328125" style="2" customWidth="1"/>
    <col min="9741" max="9982" width="9.06640625" style="2"/>
    <col min="9983" max="9983" width="13.73046875" style="2" customWidth="1"/>
    <col min="9984" max="9984" width="15.3984375" style="2" customWidth="1"/>
    <col min="9985" max="9985" width="13.1328125" style="2" customWidth="1"/>
    <col min="9986" max="9986" width="12.73046875" style="2" customWidth="1"/>
    <col min="9987" max="9987" width="12.1328125" style="2" customWidth="1"/>
    <col min="9988" max="9988" width="11.3984375" style="2" customWidth="1"/>
    <col min="9989" max="9989" width="12.3984375" style="2" customWidth="1"/>
    <col min="9990" max="9990" width="11" style="2" customWidth="1"/>
    <col min="9991" max="9991" width="14.265625" style="2" customWidth="1"/>
    <col min="9992" max="9992" width="13.265625" style="2" customWidth="1"/>
    <col min="9993" max="9993" width="9.06640625" style="2"/>
    <col min="9994" max="9994" width="10.59765625" style="2" customWidth="1"/>
    <col min="9995" max="9995" width="11" style="2" customWidth="1"/>
    <col min="9996" max="9996" width="12.1328125" style="2" customWidth="1"/>
    <col min="9997" max="10238" width="9.06640625" style="2"/>
    <col min="10239" max="10239" width="13.73046875" style="2" customWidth="1"/>
    <col min="10240" max="10240" width="15.3984375" style="2" customWidth="1"/>
    <col min="10241" max="10241" width="13.1328125" style="2" customWidth="1"/>
    <col min="10242" max="10242" width="12.73046875" style="2" customWidth="1"/>
    <col min="10243" max="10243" width="12.1328125" style="2" customWidth="1"/>
    <col min="10244" max="10244" width="11.3984375" style="2" customWidth="1"/>
    <col min="10245" max="10245" width="12.3984375" style="2" customWidth="1"/>
    <col min="10246" max="10246" width="11" style="2" customWidth="1"/>
    <col min="10247" max="10247" width="14.265625" style="2" customWidth="1"/>
    <col min="10248" max="10248" width="13.265625" style="2" customWidth="1"/>
    <col min="10249" max="10249" width="9.06640625" style="2"/>
    <col min="10250" max="10250" width="10.59765625" style="2" customWidth="1"/>
    <col min="10251" max="10251" width="11" style="2" customWidth="1"/>
    <col min="10252" max="10252" width="12.1328125" style="2" customWidth="1"/>
    <col min="10253" max="10494" width="9.06640625" style="2"/>
    <col min="10495" max="10495" width="13.73046875" style="2" customWidth="1"/>
    <col min="10496" max="10496" width="15.3984375" style="2" customWidth="1"/>
    <col min="10497" max="10497" width="13.1328125" style="2" customWidth="1"/>
    <col min="10498" max="10498" width="12.73046875" style="2" customWidth="1"/>
    <col min="10499" max="10499" width="12.1328125" style="2" customWidth="1"/>
    <col min="10500" max="10500" width="11.3984375" style="2" customWidth="1"/>
    <col min="10501" max="10501" width="12.3984375" style="2" customWidth="1"/>
    <col min="10502" max="10502" width="11" style="2" customWidth="1"/>
    <col min="10503" max="10503" width="14.265625" style="2" customWidth="1"/>
    <col min="10504" max="10504" width="13.265625" style="2" customWidth="1"/>
    <col min="10505" max="10505" width="9.06640625" style="2"/>
    <col min="10506" max="10506" width="10.59765625" style="2" customWidth="1"/>
    <col min="10507" max="10507" width="11" style="2" customWidth="1"/>
    <col min="10508" max="10508" width="12.1328125" style="2" customWidth="1"/>
    <col min="10509" max="10750" width="9.06640625" style="2"/>
    <col min="10751" max="10751" width="13.73046875" style="2" customWidth="1"/>
    <col min="10752" max="10752" width="15.3984375" style="2" customWidth="1"/>
    <col min="10753" max="10753" width="13.1328125" style="2" customWidth="1"/>
    <col min="10754" max="10754" width="12.73046875" style="2" customWidth="1"/>
    <col min="10755" max="10755" width="12.1328125" style="2" customWidth="1"/>
    <col min="10756" max="10756" width="11.3984375" style="2" customWidth="1"/>
    <col min="10757" max="10757" width="12.3984375" style="2" customWidth="1"/>
    <col min="10758" max="10758" width="11" style="2" customWidth="1"/>
    <col min="10759" max="10759" width="14.265625" style="2" customWidth="1"/>
    <col min="10760" max="10760" width="13.265625" style="2" customWidth="1"/>
    <col min="10761" max="10761" width="9.06640625" style="2"/>
    <col min="10762" max="10762" width="10.59765625" style="2" customWidth="1"/>
    <col min="10763" max="10763" width="11" style="2" customWidth="1"/>
    <col min="10764" max="10764" width="12.1328125" style="2" customWidth="1"/>
    <col min="10765" max="11006" width="9.06640625" style="2"/>
    <col min="11007" max="11007" width="13.73046875" style="2" customWidth="1"/>
    <col min="11008" max="11008" width="15.3984375" style="2" customWidth="1"/>
    <col min="11009" max="11009" width="13.1328125" style="2" customWidth="1"/>
    <col min="11010" max="11010" width="12.73046875" style="2" customWidth="1"/>
    <col min="11011" max="11011" width="12.1328125" style="2" customWidth="1"/>
    <col min="11012" max="11012" width="11.3984375" style="2" customWidth="1"/>
    <col min="11013" max="11013" width="12.3984375" style="2" customWidth="1"/>
    <col min="11014" max="11014" width="11" style="2" customWidth="1"/>
    <col min="11015" max="11015" width="14.265625" style="2" customWidth="1"/>
    <col min="11016" max="11016" width="13.265625" style="2" customWidth="1"/>
    <col min="11017" max="11017" width="9.06640625" style="2"/>
    <col min="11018" max="11018" width="10.59765625" style="2" customWidth="1"/>
    <col min="11019" max="11019" width="11" style="2" customWidth="1"/>
    <col min="11020" max="11020" width="12.1328125" style="2" customWidth="1"/>
    <col min="11021" max="11262" width="9.06640625" style="2"/>
    <col min="11263" max="11263" width="13.73046875" style="2" customWidth="1"/>
    <col min="11264" max="11264" width="15.3984375" style="2" customWidth="1"/>
    <col min="11265" max="11265" width="13.1328125" style="2" customWidth="1"/>
    <col min="11266" max="11266" width="12.73046875" style="2" customWidth="1"/>
    <col min="11267" max="11267" width="12.1328125" style="2" customWidth="1"/>
    <col min="11268" max="11268" width="11.3984375" style="2" customWidth="1"/>
    <col min="11269" max="11269" width="12.3984375" style="2" customWidth="1"/>
    <col min="11270" max="11270" width="11" style="2" customWidth="1"/>
    <col min="11271" max="11271" width="14.265625" style="2" customWidth="1"/>
    <col min="11272" max="11272" width="13.265625" style="2" customWidth="1"/>
    <col min="11273" max="11273" width="9.06640625" style="2"/>
    <col min="11274" max="11274" width="10.59765625" style="2" customWidth="1"/>
    <col min="11275" max="11275" width="11" style="2" customWidth="1"/>
    <col min="11276" max="11276" width="12.1328125" style="2" customWidth="1"/>
    <col min="11277" max="11518" width="9.06640625" style="2"/>
    <col min="11519" max="11519" width="13.73046875" style="2" customWidth="1"/>
    <col min="11520" max="11520" width="15.3984375" style="2" customWidth="1"/>
    <col min="11521" max="11521" width="13.1328125" style="2" customWidth="1"/>
    <col min="11522" max="11522" width="12.73046875" style="2" customWidth="1"/>
    <col min="11523" max="11523" width="12.1328125" style="2" customWidth="1"/>
    <col min="11524" max="11524" width="11.3984375" style="2" customWidth="1"/>
    <col min="11525" max="11525" width="12.3984375" style="2" customWidth="1"/>
    <col min="11526" max="11526" width="11" style="2" customWidth="1"/>
    <col min="11527" max="11527" width="14.265625" style="2" customWidth="1"/>
    <col min="11528" max="11528" width="13.265625" style="2" customWidth="1"/>
    <col min="11529" max="11529" width="9.06640625" style="2"/>
    <col min="11530" max="11530" width="10.59765625" style="2" customWidth="1"/>
    <col min="11531" max="11531" width="11" style="2" customWidth="1"/>
    <col min="11532" max="11532" width="12.1328125" style="2" customWidth="1"/>
    <col min="11533" max="11774" width="9.06640625" style="2"/>
    <col min="11775" max="11775" width="13.73046875" style="2" customWidth="1"/>
    <col min="11776" max="11776" width="15.3984375" style="2" customWidth="1"/>
    <col min="11777" max="11777" width="13.1328125" style="2" customWidth="1"/>
    <col min="11778" max="11778" width="12.73046875" style="2" customWidth="1"/>
    <col min="11779" max="11779" width="12.1328125" style="2" customWidth="1"/>
    <col min="11780" max="11780" width="11.3984375" style="2" customWidth="1"/>
    <col min="11781" max="11781" width="12.3984375" style="2" customWidth="1"/>
    <col min="11782" max="11782" width="11" style="2" customWidth="1"/>
    <col min="11783" max="11783" width="14.265625" style="2" customWidth="1"/>
    <col min="11784" max="11784" width="13.265625" style="2" customWidth="1"/>
    <col min="11785" max="11785" width="9.06640625" style="2"/>
    <col min="11786" max="11786" width="10.59765625" style="2" customWidth="1"/>
    <col min="11787" max="11787" width="11" style="2" customWidth="1"/>
    <col min="11788" max="11788" width="12.1328125" style="2" customWidth="1"/>
    <col min="11789" max="12030" width="9.06640625" style="2"/>
    <col min="12031" max="12031" width="13.73046875" style="2" customWidth="1"/>
    <col min="12032" max="12032" width="15.3984375" style="2" customWidth="1"/>
    <col min="12033" max="12033" width="13.1328125" style="2" customWidth="1"/>
    <col min="12034" max="12034" width="12.73046875" style="2" customWidth="1"/>
    <col min="12035" max="12035" width="12.1328125" style="2" customWidth="1"/>
    <col min="12036" max="12036" width="11.3984375" style="2" customWidth="1"/>
    <col min="12037" max="12037" width="12.3984375" style="2" customWidth="1"/>
    <col min="12038" max="12038" width="11" style="2" customWidth="1"/>
    <col min="12039" max="12039" width="14.265625" style="2" customWidth="1"/>
    <col min="12040" max="12040" width="13.265625" style="2" customWidth="1"/>
    <col min="12041" max="12041" width="9.06640625" style="2"/>
    <col min="12042" max="12042" width="10.59765625" style="2" customWidth="1"/>
    <col min="12043" max="12043" width="11" style="2" customWidth="1"/>
    <col min="12044" max="12044" width="12.1328125" style="2" customWidth="1"/>
    <col min="12045" max="12286" width="9.06640625" style="2"/>
    <col min="12287" max="12287" width="13.73046875" style="2" customWidth="1"/>
    <col min="12288" max="12288" width="15.3984375" style="2" customWidth="1"/>
    <col min="12289" max="12289" width="13.1328125" style="2" customWidth="1"/>
    <col min="12290" max="12290" width="12.73046875" style="2" customWidth="1"/>
    <col min="12291" max="12291" width="12.1328125" style="2" customWidth="1"/>
    <col min="12292" max="12292" width="11.3984375" style="2" customWidth="1"/>
    <col min="12293" max="12293" width="12.3984375" style="2" customWidth="1"/>
    <col min="12294" max="12294" width="11" style="2" customWidth="1"/>
    <col min="12295" max="12295" width="14.265625" style="2" customWidth="1"/>
    <col min="12296" max="12296" width="13.265625" style="2" customWidth="1"/>
    <col min="12297" max="12297" width="9.06640625" style="2"/>
    <col min="12298" max="12298" width="10.59765625" style="2" customWidth="1"/>
    <col min="12299" max="12299" width="11" style="2" customWidth="1"/>
    <col min="12300" max="12300" width="12.1328125" style="2" customWidth="1"/>
    <col min="12301" max="12542" width="9.06640625" style="2"/>
    <col min="12543" max="12543" width="13.73046875" style="2" customWidth="1"/>
    <col min="12544" max="12544" width="15.3984375" style="2" customWidth="1"/>
    <col min="12545" max="12545" width="13.1328125" style="2" customWidth="1"/>
    <col min="12546" max="12546" width="12.73046875" style="2" customWidth="1"/>
    <col min="12547" max="12547" width="12.1328125" style="2" customWidth="1"/>
    <col min="12548" max="12548" width="11.3984375" style="2" customWidth="1"/>
    <col min="12549" max="12549" width="12.3984375" style="2" customWidth="1"/>
    <col min="12550" max="12550" width="11" style="2" customWidth="1"/>
    <col min="12551" max="12551" width="14.265625" style="2" customWidth="1"/>
    <col min="12552" max="12552" width="13.265625" style="2" customWidth="1"/>
    <col min="12553" max="12553" width="9.06640625" style="2"/>
    <col min="12554" max="12554" width="10.59765625" style="2" customWidth="1"/>
    <col min="12555" max="12555" width="11" style="2" customWidth="1"/>
    <col min="12556" max="12556" width="12.1328125" style="2" customWidth="1"/>
    <col min="12557" max="12798" width="9.06640625" style="2"/>
    <col min="12799" max="12799" width="13.73046875" style="2" customWidth="1"/>
    <col min="12800" max="12800" width="15.3984375" style="2" customWidth="1"/>
    <col min="12801" max="12801" width="13.1328125" style="2" customWidth="1"/>
    <col min="12802" max="12802" width="12.73046875" style="2" customWidth="1"/>
    <col min="12803" max="12803" width="12.1328125" style="2" customWidth="1"/>
    <col min="12804" max="12804" width="11.3984375" style="2" customWidth="1"/>
    <col min="12805" max="12805" width="12.3984375" style="2" customWidth="1"/>
    <col min="12806" max="12806" width="11" style="2" customWidth="1"/>
    <col min="12807" max="12807" width="14.265625" style="2" customWidth="1"/>
    <col min="12808" max="12808" width="13.265625" style="2" customWidth="1"/>
    <col min="12809" max="12809" width="9.06640625" style="2"/>
    <col min="12810" max="12810" width="10.59765625" style="2" customWidth="1"/>
    <col min="12811" max="12811" width="11" style="2" customWidth="1"/>
    <col min="12812" max="12812" width="12.1328125" style="2" customWidth="1"/>
    <col min="12813" max="13054" width="9.06640625" style="2"/>
    <col min="13055" max="13055" width="13.73046875" style="2" customWidth="1"/>
    <col min="13056" max="13056" width="15.3984375" style="2" customWidth="1"/>
    <col min="13057" max="13057" width="13.1328125" style="2" customWidth="1"/>
    <col min="13058" max="13058" width="12.73046875" style="2" customWidth="1"/>
    <col min="13059" max="13059" width="12.1328125" style="2" customWidth="1"/>
    <col min="13060" max="13060" width="11.3984375" style="2" customWidth="1"/>
    <col min="13061" max="13061" width="12.3984375" style="2" customWidth="1"/>
    <col min="13062" max="13062" width="11" style="2" customWidth="1"/>
    <col min="13063" max="13063" width="14.265625" style="2" customWidth="1"/>
    <col min="13064" max="13064" width="13.265625" style="2" customWidth="1"/>
    <col min="13065" max="13065" width="9.06640625" style="2"/>
    <col min="13066" max="13066" width="10.59765625" style="2" customWidth="1"/>
    <col min="13067" max="13067" width="11" style="2" customWidth="1"/>
    <col min="13068" max="13068" width="12.1328125" style="2" customWidth="1"/>
    <col min="13069" max="13310" width="9.06640625" style="2"/>
    <col min="13311" max="13311" width="13.73046875" style="2" customWidth="1"/>
    <col min="13312" max="13312" width="15.3984375" style="2" customWidth="1"/>
    <col min="13313" max="13313" width="13.1328125" style="2" customWidth="1"/>
    <col min="13314" max="13314" width="12.73046875" style="2" customWidth="1"/>
    <col min="13315" max="13315" width="12.1328125" style="2" customWidth="1"/>
    <col min="13316" max="13316" width="11.3984375" style="2" customWidth="1"/>
    <col min="13317" max="13317" width="12.3984375" style="2" customWidth="1"/>
    <col min="13318" max="13318" width="11" style="2" customWidth="1"/>
    <col min="13319" max="13319" width="14.265625" style="2" customWidth="1"/>
    <col min="13320" max="13320" width="13.265625" style="2" customWidth="1"/>
    <col min="13321" max="13321" width="9.06640625" style="2"/>
    <col min="13322" max="13322" width="10.59765625" style="2" customWidth="1"/>
    <col min="13323" max="13323" width="11" style="2" customWidth="1"/>
    <col min="13324" max="13324" width="12.1328125" style="2" customWidth="1"/>
    <col min="13325" max="13566" width="9.06640625" style="2"/>
    <col min="13567" max="13567" width="13.73046875" style="2" customWidth="1"/>
    <col min="13568" max="13568" width="15.3984375" style="2" customWidth="1"/>
    <col min="13569" max="13569" width="13.1328125" style="2" customWidth="1"/>
    <col min="13570" max="13570" width="12.73046875" style="2" customWidth="1"/>
    <col min="13571" max="13571" width="12.1328125" style="2" customWidth="1"/>
    <col min="13572" max="13572" width="11.3984375" style="2" customWidth="1"/>
    <col min="13573" max="13573" width="12.3984375" style="2" customWidth="1"/>
    <col min="13574" max="13574" width="11" style="2" customWidth="1"/>
    <col min="13575" max="13575" width="14.265625" style="2" customWidth="1"/>
    <col min="13576" max="13576" width="13.265625" style="2" customWidth="1"/>
    <col min="13577" max="13577" width="9.06640625" style="2"/>
    <col min="13578" max="13578" width="10.59765625" style="2" customWidth="1"/>
    <col min="13579" max="13579" width="11" style="2" customWidth="1"/>
    <col min="13580" max="13580" width="12.1328125" style="2" customWidth="1"/>
    <col min="13581" max="13822" width="9.06640625" style="2"/>
    <col min="13823" max="13823" width="13.73046875" style="2" customWidth="1"/>
    <col min="13824" max="13824" width="15.3984375" style="2" customWidth="1"/>
    <col min="13825" max="13825" width="13.1328125" style="2" customWidth="1"/>
    <col min="13826" max="13826" width="12.73046875" style="2" customWidth="1"/>
    <col min="13827" max="13827" width="12.1328125" style="2" customWidth="1"/>
    <col min="13828" max="13828" width="11.3984375" style="2" customWidth="1"/>
    <col min="13829" max="13829" width="12.3984375" style="2" customWidth="1"/>
    <col min="13830" max="13830" width="11" style="2" customWidth="1"/>
    <col min="13831" max="13831" width="14.265625" style="2" customWidth="1"/>
    <col min="13832" max="13832" width="13.265625" style="2" customWidth="1"/>
    <col min="13833" max="13833" width="9.06640625" style="2"/>
    <col min="13834" max="13834" width="10.59765625" style="2" customWidth="1"/>
    <col min="13835" max="13835" width="11" style="2" customWidth="1"/>
    <col min="13836" max="13836" width="12.1328125" style="2" customWidth="1"/>
    <col min="13837" max="14078" width="9.06640625" style="2"/>
    <col min="14079" max="14079" width="13.73046875" style="2" customWidth="1"/>
    <col min="14080" max="14080" width="15.3984375" style="2" customWidth="1"/>
    <col min="14081" max="14081" width="13.1328125" style="2" customWidth="1"/>
    <col min="14082" max="14082" width="12.73046875" style="2" customWidth="1"/>
    <col min="14083" max="14083" width="12.1328125" style="2" customWidth="1"/>
    <col min="14084" max="14084" width="11.3984375" style="2" customWidth="1"/>
    <col min="14085" max="14085" width="12.3984375" style="2" customWidth="1"/>
    <col min="14086" max="14086" width="11" style="2" customWidth="1"/>
    <col min="14087" max="14087" width="14.265625" style="2" customWidth="1"/>
    <col min="14088" max="14088" width="13.265625" style="2" customWidth="1"/>
    <col min="14089" max="14089" width="9.06640625" style="2"/>
    <col min="14090" max="14090" width="10.59765625" style="2" customWidth="1"/>
    <col min="14091" max="14091" width="11" style="2" customWidth="1"/>
    <col min="14092" max="14092" width="12.1328125" style="2" customWidth="1"/>
    <col min="14093" max="14334" width="9.06640625" style="2"/>
    <col min="14335" max="14335" width="13.73046875" style="2" customWidth="1"/>
    <col min="14336" max="14336" width="15.3984375" style="2" customWidth="1"/>
    <col min="14337" max="14337" width="13.1328125" style="2" customWidth="1"/>
    <col min="14338" max="14338" width="12.73046875" style="2" customWidth="1"/>
    <col min="14339" max="14339" width="12.1328125" style="2" customWidth="1"/>
    <col min="14340" max="14340" width="11.3984375" style="2" customWidth="1"/>
    <col min="14341" max="14341" width="12.3984375" style="2" customWidth="1"/>
    <col min="14342" max="14342" width="11" style="2" customWidth="1"/>
    <col min="14343" max="14343" width="14.265625" style="2" customWidth="1"/>
    <col min="14344" max="14344" width="13.265625" style="2" customWidth="1"/>
    <col min="14345" max="14345" width="9.06640625" style="2"/>
    <col min="14346" max="14346" width="10.59765625" style="2" customWidth="1"/>
    <col min="14347" max="14347" width="11" style="2" customWidth="1"/>
    <col min="14348" max="14348" width="12.1328125" style="2" customWidth="1"/>
    <col min="14349" max="14590" width="9.06640625" style="2"/>
    <col min="14591" max="14591" width="13.73046875" style="2" customWidth="1"/>
    <col min="14592" max="14592" width="15.3984375" style="2" customWidth="1"/>
    <col min="14593" max="14593" width="13.1328125" style="2" customWidth="1"/>
    <col min="14594" max="14594" width="12.73046875" style="2" customWidth="1"/>
    <col min="14595" max="14595" width="12.1328125" style="2" customWidth="1"/>
    <col min="14596" max="14596" width="11.3984375" style="2" customWidth="1"/>
    <col min="14597" max="14597" width="12.3984375" style="2" customWidth="1"/>
    <col min="14598" max="14598" width="11" style="2" customWidth="1"/>
    <col min="14599" max="14599" width="14.265625" style="2" customWidth="1"/>
    <col min="14600" max="14600" width="13.265625" style="2" customWidth="1"/>
    <col min="14601" max="14601" width="9.06640625" style="2"/>
    <col min="14602" max="14602" width="10.59765625" style="2" customWidth="1"/>
    <col min="14603" max="14603" width="11" style="2" customWidth="1"/>
    <col min="14604" max="14604" width="12.1328125" style="2" customWidth="1"/>
    <col min="14605" max="14846" width="9.06640625" style="2"/>
    <col min="14847" max="14847" width="13.73046875" style="2" customWidth="1"/>
    <col min="14848" max="14848" width="15.3984375" style="2" customWidth="1"/>
    <col min="14849" max="14849" width="13.1328125" style="2" customWidth="1"/>
    <col min="14850" max="14850" width="12.73046875" style="2" customWidth="1"/>
    <col min="14851" max="14851" width="12.1328125" style="2" customWidth="1"/>
    <col min="14852" max="14852" width="11.3984375" style="2" customWidth="1"/>
    <col min="14853" max="14853" width="12.3984375" style="2" customWidth="1"/>
    <col min="14854" max="14854" width="11" style="2" customWidth="1"/>
    <col min="14855" max="14855" width="14.265625" style="2" customWidth="1"/>
    <col min="14856" max="14856" width="13.265625" style="2" customWidth="1"/>
    <col min="14857" max="14857" width="9.06640625" style="2"/>
    <col min="14858" max="14858" width="10.59765625" style="2" customWidth="1"/>
    <col min="14859" max="14859" width="11" style="2" customWidth="1"/>
    <col min="14860" max="14860" width="12.1328125" style="2" customWidth="1"/>
    <col min="14861" max="15102" width="9.06640625" style="2"/>
    <col min="15103" max="15103" width="13.73046875" style="2" customWidth="1"/>
    <col min="15104" max="15104" width="15.3984375" style="2" customWidth="1"/>
    <col min="15105" max="15105" width="13.1328125" style="2" customWidth="1"/>
    <col min="15106" max="15106" width="12.73046875" style="2" customWidth="1"/>
    <col min="15107" max="15107" width="12.1328125" style="2" customWidth="1"/>
    <col min="15108" max="15108" width="11.3984375" style="2" customWidth="1"/>
    <col min="15109" max="15109" width="12.3984375" style="2" customWidth="1"/>
    <col min="15110" max="15110" width="11" style="2" customWidth="1"/>
    <col min="15111" max="15111" width="14.265625" style="2" customWidth="1"/>
    <col min="15112" max="15112" width="13.265625" style="2" customWidth="1"/>
    <col min="15113" max="15113" width="9.06640625" style="2"/>
    <col min="15114" max="15114" width="10.59765625" style="2" customWidth="1"/>
    <col min="15115" max="15115" width="11" style="2" customWidth="1"/>
    <col min="15116" max="15116" width="12.1328125" style="2" customWidth="1"/>
    <col min="15117" max="15358" width="9.06640625" style="2"/>
    <col min="15359" max="15359" width="13.73046875" style="2" customWidth="1"/>
    <col min="15360" max="15360" width="15.3984375" style="2" customWidth="1"/>
    <col min="15361" max="15361" width="13.1328125" style="2" customWidth="1"/>
    <col min="15362" max="15362" width="12.73046875" style="2" customWidth="1"/>
    <col min="15363" max="15363" width="12.1328125" style="2" customWidth="1"/>
    <col min="15364" max="15364" width="11.3984375" style="2" customWidth="1"/>
    <col min="15365" max="15365" width="12.3984375" style="2" customWidth="1"/>
    <col min="15366" max="15366" width="11" style="2" customWidth="1"/>
    <col min="15367" max="15367" width="14.265625" style="2" customWidth="1"/>
    <col min="15368" max="15368" width="13.265625" style="2" customWidth="1"/>
    <col min="15369" max="15369" width="9.06640625" style="2"/>
    <col min="15370" max="15370" width="10.59765625" style="2" customWidth="1"/>
    <col min="15371" max="15371" width="11" style="2" customWidth="1"/>
    <col min="15372" max="15372" width="12.1328125" style="2" customWidth="1"/>
    <col min="15373" max="15614" width="9.06640625" style="2"/>
    <col min="15615" max="15615" width="13.73046875" style="2" customWidth="1"/>
    <col min="15616" max="15616" width="15.3984375" style="2" customWidth="1"/>
    <col min="15617" max="15617" width="13.1328125" style="2" customWidth="1"/>
    <col min="15618" max="15618" width="12.73046875" style="2" customWidth="1"/>
    <col min="15619" max="15619" width="12.1328125" style="2" customWidth="1"/>
    <col min="15620" max="15620" width="11.3984375" style="2" customWidth="1"/>
    <col min="15621" max="15621" width="12.3984375" style="2" customWidth="1"/>
    <col min="15622" max="15622" width="11" style="2" customWidth="1"/>
    <col min="15623" max="15623" width="14.265625" style="2" customWidth="1"/>
    <col min="15624" max="15624" width="13.265625" style="2" customWidth="1"/>
    <col min="15625" max="15625" width="9.06640625" style="2"/>
    <col min="15626" max="15626" width="10.59765625" style="2" customWidth="1"/>
    <col min="15627" max="15627" width="11" style="2" customWidth="1"/>
    <col min="15628" max="15628" width="12.1328125" style="2" customWidth="1"/>
    <col min="15629" max="15870" width="9.06640625" style="2"/>
    <col min="15871" max="15871" width="13.73046875" style="2" customWidth="1"/>
    <col min="15872" max="15872" width="15.3984375" style="2" customWidth="1"/>
    <col min="15873" max="15873" width="13.1328125" style="2" customWidth="1"/>
    <col min="15874" max="15874" width="12.73046875" style="2" customWidth="1"/>
    <col min="15875" max="15875" width="12.1328125" style="2" customWidth="1"/>
    <col min="15876" max="15876" width="11.3984375" style="2" customWidth="1"/>
    <col min="15877" max="15877" width="12.3984375" style="2" customWidth="1"/>
    <col min="15878" max="15878" width="11" style="2" customWidth="1"/>
    <col min="15879" max="15879" width="14.265625" style="2" customWidth="1"/>
    <col min="15880" max="15880" width="13.265625" style="2" customWidth="1"/>
    <col min="15881" max="15881" width="9.06640625" style="2"/>
    <col min="15882" max="15882" width="10.59765625" style="2" customWidth="1"/>
    <col min="15883" max="15883" width="11" style="2" customWidth="1"/>
    <col min="15884" max="15884" width="12.1328125" style="2" customWidth="1"/>
    <col min="15885" max="16126" width="9.06640625" style="2"/>
    <col min="16127" max="16127" width="13.73046875" style="2" customWidth="1"/>
    <col min="16128" max="16128" width="15.3984375" style="2" customWidth="1"/>
    <col min="16129" max="16129" width="13.1328125" style="2" customWidth="1"/>
    <col min="16130" max="16130" width="12.73046875" style="2" customWidth="1"/>
    <col min="16131" max="16131" width="12.1328125" style="2" customWidth="1"/>
    <col min="16132" max="16132" width="11.3984375" style="2" customWidth="1"/>
    <col min="16133" max="16133" width="12.3984375" style="2" customWidth="1"/>
    <col min="16134" max="16134" width="11" style="2" customWidth="1"/>
    <col min="16135" max="16135" width="14.265625" style="2" customWidth="1"/>
    <col min="16136" max="16136" width="13.265625" style="2" customWidth="1"/>
    <col min="16137" max="16137" width="9.06640625" style="2"/>
    <col min="16138" max="16138" width="10.59765625" style="2" customWidth="1"/>
    <col min="16139" max="16139" width="11" style="2" customWidth="1"/>
    <col min="16140" max="16140" width="12.1328125" style="2" customWidth="1"/>
    <col min="16141" max="16384" width="9.06640625" style="2"/>
  </cols>
  <sheetData>
    <row r="1" spans="1:12" ht="14.25" x14ac:dyDescent="0.45">
      <c r="C1" s="15" t="s">
        <v>143</v>
      </c>
      <c r="F1"/>
      <c r="K1" s="49"/>
    </row>
    <row r="2" spans="1:12" ht="20.65" x14ac:dyDescent="0.6">
      <c r="A2" s="3" t="s">
        <v>238</v>
      </c>
      <c r="K2" s="50"/>
    </row>
    <row r="3" spans="1:12" ht="52.5" x14ac:dyDescent="0.35">
      <c r="A3" s="5" t="s">
        <v>84</v>
      </c>
      <c r="B3" s="5" t="s">
        <v>85</v>
      </c>
      <c r="C3" s="5" t="s">
        <v>86</v>
      </c>
      <c r="D3" s="5" t="s">
        <v>92</v>
      </c>
      <c r="E3" s="5" t="s">
        <v>140</v>
      </c>
      <c r="F3" s="5" t="s">
        <v>141</v>
      </c>
      <c r="G3" s="5" t="s">
        <v>89</v>
      </c>
      <c r="H3" s="5" t="s">
        <v>90</v>
      </c>
      <c r="I3" s="5" t="s">
        <v>117</v>
      </c>
      <c r="J3" s="5" t="s">
        <v>142</v>
      </c>
      <c r="K3" s="5" t="s">
        <v>88</v>
      </c>
      <c r="L3" s="5" t="s">
        <v>139</v>
      </c>
    </row>
    <row r="4" spans="1:12" ht="14.25" x14ac:dyDescent="0.45">
      <c r="A4" s="17">
        <f>IF(tblTally!B2="","",tblTally!B2)</f>
        <v>46054</v>
      </c>
      <c r="B4" s="13">
        <f>IF(tblTally!B2="","",tblTally!C2+tblTally!D2)</f>
        <v>4006.8599999999997</v>
      </c>
      <c r="C4" s="13">
        <f>IF(tblTally!C2="","",tblTally!C2)</f>
        <v>1264.28</v>
      </c>
      <c r="D4" s="18">
        <f>IF(C4="","",C4/B4)</f>
        <v>0.31552886799139479</v>
      </c>
      <c r="E4" s="13" t="str">
        <f>IF(tblTally!L2+tblTally!N2=0,"",tblTally!L2+tblTally!N2+tblTally!AH2)</f>
        <v/>
      </c>
      <c r="F4" s="13" t="str">
        <f>IF(E4="","",tblTally!L2+tblTally!N2+tblTally!AV2+tblTally!BD2+tblTally!BE2)</f>
        <v/>
      </c>
      <c r="G4" s="18">
        <f>IF(tblTally!E2="","",tblTally!E2/100)</f>
        <v>0.33</v>
      </c>
      <c r="H4" s="18">
        <f>IF(G4="","",G4)</f>
        <v>0.33</v>
      </c>
      <c r="I4" s="18">
        <f>ModelParameters!Intercept+((B4-ModelParameters!MeanFlow)/ModelParameters!SDFlow)*ModelParameters!FlowSlope+((D4-ModelParameters!MeanDiversion)/ModelParameters!SDDiversion)*ModelParameters!DiversionSlope</f>
        <v>0.16896133433534191</v>
      </c>
      <c r="J4" s="18">
        <f>IF(D4=0,0,EXP(I4)/(1+EXP(I4)))</f>
        <v>0.5421401301182982</v>
      </c>
      <c r="K4" s="21">
        <f t="shared" ref="K4" si="0">1/(1+EXP(-(CSurvB011+CSurvB111*(A4 -DATEVALUE("1/1/"&amp;TEXT(A4,"yy"))+1)+CSurvB211*(C4+132))))*SurvHeadgateSuCk</f>
        <v>0.84365888326207361</v>
      </c>
      <c r="L4" s="13" t="str">
        <f t="shared" ref="L4" si="1">IF(F4="","",ROUND(F4/H4/K4/J4,0))</f>
        <v/>
      </c>
    </row>
    <row r="5" spans="1:12" ht="14.25" x14ac:dyDescent="0.45">
      <c r="A5" s="17">
        <f>IF(tblTally!B3="","",tblTally!B3)</f>
        <v>46055</v>
      </c>
      <c r="B5" s="13">
        <f>IF(tblTally!B3="","",tblTally!C3+tblTally!D3)</f>
        <v>3916.9100000000003</v>
      </c>
      <c r="C5" s="13">
        <f>IF(tblTally!C3="","",tblTally!C3)</f>
        <v>1364.63</v>
      </c>
      <c r="D5" s="18">
        <f t="shared" ref="D5:D68" si="2">IF(C5="","",C5/B5)</f>
        <v>0.34839452527630199</v>
      </c>
      <c r="E5" s="13" t="str">
        <f>IF(tblTally!L3+tblTally!N3=0,"",tblTally!L3+tblTally!N3+tblTally!AH3)</f>
        <v/>
      </c>
      <c r="F5" s="13" t="str">
        <f>IF(E5="","",tblTally!L3+tblTally!N3+tblTally!AV3+tblTally!BD3+tblTally!BE3)</f>
        <v/>
      </c>
      <c r="G5" s="18">
        <f>IF(tblTally!E3="","",tblTally!E3/100)</f>
        <v>0.33</v>
      </c>
      <c r="H5" s="18">
        <f t="shared" ref="H5:H68" si="3">IF(G5="","",G5)</f>
        <v>0.33</v>
      </c>
      <c r="I5" s="18">
        <f>ModelParameters!Intercept+((B5-ModelParameters!MeanFlow)/ModelParameters!SDFlow)*ModelParameters!FlowSlope+((D5-ModelParameters!MeanDiversion)/ModelParameters!SDDiversion)*ModelParameters!DiversionSlope</f>
        <v>0.45506939152632531</v>
      </c>
      <c r="J5" s="18">
        <f t="shared" ref="J5:J68" si="4">IF(D5=0,0,EXP(I5)/(1+EXP(I5)))</f>
        <v>0.61184384898937982</v>
      </c>
      <c r="K5" s="21">
        <f t="shared" ref="K5:K68" si="5">1/(1+EXP(-(CSurvB011+CSurvB111*(A5 -DATEVALUE("1/1/"&amp;TEXT(A5,"yy"))+1)+CSurvB211*(C5+132))))*SurvHeadgateSuCk</f>
        <v>0.84697146134592516</v>
      </c>
      <c r="L5" s="13" t="str">
        <f t="shared" ref="L5:L68" si="6">IF(F5="","",ROUND(F5/H5/K5/J5,0))</f>
        <v/>
      </c>
    </row>
    <row r="6" spans="1:12" ht="14.25" x14ac:dyDescent="0.45">
      <c r="A6" s="17">
        <f>IF(tblTally!B4="","",tblTally!B4)</f>
        <v>46056</v>
      </c>
      <c r="B6" s="13">
        <f>IF(tblTally!B4="","",tblTally!C4+tblTally!D4)</f>
        <v>4000.07</v>
      </c>
      <c r="C6" s="13">
        <f>IF(tblTally!C4="","",tblTally!C4)</f>
        <v>1429.04</v>
      </c>
      <c r="D6" s="18">
        <f t="shared" si="2"/>
        <v>0.35725374805940896</v>
      </c>
      <c r="E6" s="13">
        <f>IF(tblTally!L4+tblTally!N4=0,"",tblTally!L4+tblTally!N4+tblTally!AH4)</f>
        <v>3</v>
      </c>
      <c r="F6" s="13">
        <f>IF(E6="","",tblTally!L4+tblTally!N4+tblTally!AV4+tblTally!BD4+tblTally!BE4)</f>
        <v>3</v>
      </c>
      <c r="G6" s="18">
        <f>IF(tblTally!E4="","",tblTally!E4/100)</f>
        <v>0.33</v>
      </c>
      <c r="H6" s="18">
        <f t="shared" si="3"/>
        <v>0.33</v>
      </c>
      <c r="I6" s="18">
        <f>ModelParameters!Intercept+((B6-ModelParameters!MeanFlow)/ModelParameters!SDFlow)*ModelParameters!FlowSlope+((D6-ModelParameters!MeanDiversion)/ModelParameters!SDDiversion)*ModelParameters!DiversionSlope</f>
        <v>0.50607045367288195</v>
      </c>
      <c r="J6" s="18">
        <f t="shared" si="4"/>
        <v>0.62388484626750529</v>
      </c>
      <c r="K6" s="21">
        <f t="shared" si="5"/>
        <v>0.84881748550817693</v>
      </c>
      <c r="L6" s="13">
        <f t="shared" si="6"/>
        <v>17</v>
      </c>
    </row>
    <row r="7" spans="1:12" ht="14.25" x14ac:dyDescent="0.45">
      <c r="A7" s="17">
        <f>IF(tblTally!B5="","",tblTally!B5)</f>
        <v>46057</v>
      </c>
      <c r="B7" s="13">
        <f>IF(tblTally!B5="","",tblTally!C5+tblTally!D5)</f>
        <v>4385.8599999999997</v>
      </c>
      <c r="C7" s="13">
        <f>IF(tblTally!C5="","",tblTally!C5)</f>
        <v>1439.39</v>
      </c>
      <c r="D7" s="18">
        <f t="shared" si="2"/>
        <v>0.32818877027538501</v>
      </c>
      <c r="E7" s="13">
        <f>IF(tblTally!L5+tblTally!N5=0,"",tblTally!L5+tblTally!N5+tblTally!AH5)</f>
        <v>14</v>
      </c>
      <c r="F7" s="13">
        <f>IF(E7="","",tblTally!L5+tblTally!N5+tblTally!AV5+tblTally!BD5+tblTally!BE5)</f>
        <v>14</v>
      </c>
      <c r="G7" s="18">
        <f>IF(tblTally!E5="","",tblTally!E5/100)</f>
        <v>0.33</v>
      </c>
      <c r="H7" s="18">
        <f t="shared" si="3"/>
        <v>0.33</v>
      </c>
      <c r="I7" s="18">
        <f>ModelParameters!Intercept+((B7-ModelParameters!MeanFlow)/ModelParameters!SDFlow)*ModelParameters!FlowSlope+((D7-ModelParameters!MeanDiversion)/ModelParameters!SDDiversion)*ModelParameters!DiversionSlope</f>
        <v>0.17856923023096108</v>
      </c>
      <c r="J7" s="18">
        <f t="shared" si="4"/>
        <v>0.54452405894233957</v>
      </c>
      <c r="K7" s="21">
        <f t="shared" si="5"/>
        <v>0.84867110646238186</v>
      </c>
      <c r="L7" s="13">
        <f t="shared" si="6"/>
        <v>92</v>
      </c>
    </row>
    <row r="8" spans="1:12" ht="14.25" x14ac:dyDescent="0.45">
      <c r="A8" s="17">
        <f>IF(tblTally!B6="","",tblTally!B6)</f>
        <v>46058</v>
      </c>
      <c r="B8" s="13">
        <f>IF(tblTally!B6="","",tblTally!C6+tblTally!D6)</f>
        <v>4654.37</v>
      </c>
      <c r="C8" s="13">
        <f>IF(tblTally!C6="","",tblTally!C6)</f>
        <v>1446.59</v>
      </c>
      <c r="D8" s="18">
        <f t="shared" si="2"/>
        <v>0.31080253611122449</v>
      </c>
      <c r="E8" s="13" t="str">
        <f>IF(tblTally!L6+tblTally!N6=0,"",tblTally!L6+tblTally!N6+tblTally!AH6)</f>
        <v/>
      </c>
      <c r="F8" s="13" t="str">
        <f>IF(E8="","",tblTally!L6+tblTally!N6+tblTally!AV6+tblTally!BD6+tblTally!BE6)</f>
        <v/>
      </c>
      <c r="G8" s="18">
        <f>IF(tblTally!E6="","",tblTally!E6/100)</f>
        <v>0.33</v>
      </c>
      <c r="H8" s="18">
        <f t="shared" si="3"/>
        <v>0.33</v>
      </c>
      <c r="I8" s="18">
        <f>ModelParameters!Intercept+((B8-ModelParameters!MeanFlow)/ModelParameters!SDFlow)*ModelParameters!FlowSlope+((D8-ModelParameters!MeanDiversion)/ModelParameters!SDDiversion)*ModelParameters!DiversionSlope</f>
        <v>-2.6514717810966183E-2</v>
      </c>
      <c r="J8" s="18">
        <f t="shared" si="4"/>
        <v>0.49337170886681203</v>
      </c>
      <c r="K8" s="21">
        <f t="shared" si="5"/>
        <v>0.84840927006440736</v>
      </c>
      <c r="L8" s="13" t="str">
        <f t="shared" si="6"/>
        <v/>
      </c>
    </row>
    <row r="9" spans="1:12" ht="14.25" x14ac:dyDescent="0.45">
      <c r="A9" s="17">
        <f>IF(tblTally!B7="","",tblTally!B7)</f>
        <v>46059</v>
      </c>
      <c r="B9" s="13">
        <f>IF(tblTally!B7="","",tblTally!C7+tblTally!D7)</f>
        <v>4827.96</v>
      </c>
      <c r="C9" s="13">
        <f>IF(tblTally!C7="","",tblTally!C7)</f>
        <v>1453.85</v>
      </c>
      <c r="D9" s="18">
        <f t="shared" si="2"/>
        <v>0.30113132668870496</v>
      </c>
      <c r="E9" s="13" t="str">
        <f>IF(tblTally!L7+tblTally!N7=0,"",tblTally!L7+tblTally!N7+tblTally!AH7)</f>
        <v/>
      </c>
      <c r="F9" s="13" t="str">
        <f>IF(E9="","",tblTally!L7+tblTally!N7+tblTally!AV7+tblTally!BD7+tblTally!BE7)</f>
        <v/>
      </c>
      <c r="G9" s="18">
        <f>IF(tblTally!E7="","",tblTally!E7/100)</f>
        <v>0.33</v>
      </c>
      <c r="H9" s="18">
        <f t="shared" si="3"/>
        <v>0.33</v>
      </c>
      <c r="I9" s="18">
        <f>ModelParameters!Intercept+((B9-ModelParameters!MeanFlow)/ModelParameters!SDFlow)*ModelParameters!FlowSlope+((D9-ModelParameters!MeanDiversion)/ModelParameters!SDDiversion)*ModelParameters!DiversionSlope</f>
        <v>-0.14648677220440098</v>
      </c>
      <c r="J9" s="18">
        <f t="shared" si="4"/>
        <v>0.46344365356275208</v>
      </c>
      <c r="K9" s="21">
        <f t="shared" si="5"/>
        <v>0.84814843391852535</v>
      </c>
      <c r="L9" s="13" t="str">
        <f t="shared" si="6"/>
        <v/>
      </c>
    </row>
    <row r="10" spans="1:12" ht="14.25" x14ac:dyDescent="0.45">
      <c r="A10" s="17">
        <f>IF(tblTally!B8="","",tblTally!B8)</f>
        <v>46060</v>
      </c>
      <c r="B10" s="13">
        <f>IF(tblTally!B8="","",tblTally!C8+tblTally!D8)</f>
        <v>4819.5</v>
      </c>
      <c r="C10" s="13">
        <f>IF(tblTally!C8="","",tblTally!C8)</f>
        <v>1451.93</v>
      </c>
      <c r="D10" s="18">
        <f t="shared" si="2"/>
        <v>0.30126154165369851</v>
      </c>
      <c r="E10" s="13" t="str">
        <f>IF(tblTally!L8+tblTally!N8=0,"",tblTally!L8+tblTally!N8+tblTally!AH8)</f>
        <v/>
      </c>
      <c r="F10" s="13" t="str">
        <f>IF(E10="","",tblTally!L8+tblTally!N8+tblTally!AV8+tblTally!BD8+tblTally!BE8)</f>
        <v/>
      </c>
      <c r="G10" s="18">
        <f>IF(tblTally!E8="","",tblTally!E8/100)</f>
        <v>0.33</v>
      </c>
      <c r="H10" s="18">
        <f t="shared" si="3"/>
        <v>0.33</v>
      </c>
      <c r="I10" s="18">
        <f>ModelParameters!Intercept+((B10-ModelParameters!MeanFlow)/ModelParameters!SDFlow)*ModelParameters!FlowSlope+((D10-ModelParameters!MeanDiversion)/ModelParameters!SDDiversion)*ModelParameters!DiversionSlope</f>
        <v>-0.14338236376921101</v>
      </c>
      <c r="J10" s="18">
        <f t="shared" si="4"/>
        <v>0.46421569403984275</v>
      </c>
      <c r="K10" s="21">
        <f t="shared" si="5"/>
        <v>0.84754663489748439</v>
      </c>
      <c r="L10" s="13" t="str">
        <f t="shared" si="6"/>
        <v/>
      </c>
    </row>
    <row r="11" spans="1:12" ht="14.25" x14ac:dyDescent="0.45">
      <c r="A11" s="17">
        <f>IF(tblTally!B9="","",tblTally!B9)</f>
        <v>46061</v>
      </c>
      <c r="B11" s="13">
        <f>IF(tblTally!B9="","",tblTally!C9+tblTally!D9)</f>
        <v>4836.47</v>
      </c>
      <c r="C11" s="13">
        <f>IF(tblTally!C9="","",tblTally!C9)</f>
        <v>1455.39</v>
      </c>
      <c r="D11" s="18">
        <f t="shared" si="2"/>
        <v>0.30091988578446677</v>
      </c>
      <c r="E11" s="13" t="str">
        <f>IF(tblTally!L9+tblTally!N9=0,"",tblTally!L9+tblTally!N9+tblTally!AH9)</f>
        <v/>
      </c>
      <c r="F11" s="13" t="str">
        <f>IF(E11="","",tblTally!L9+tblTally!N9+tblTally!AV9+tblTally!BD9+tblTally!BE9)</f>
        <v/>
      </c>
      <c r="G11" s="18">
        <f>IF(tblTally!E9="","",tblTally!E9/100)</f>
        <v>0.33</v>
      </c>
      <c r="H11" s="18">
        <f t="shared" si="3"/>
        <v>0.33</v>
      </c>
      <c r="I11" s="18">
        <f>ModelParameters!Intercept+((B11-ModelParameters!MeanFlow)/ModelParameters!SDFlow)*ModelParameters!FlowSlope+((D11-ModelParameters!MeanDiversion)/ModelParameters!SDDiversion)*ModelParameters!DiversionSlope</f>
        <v>-0.15025637742302533</v>
      </c>
      <c r="J11" s="18">
        <f t="shared" si="4"/>
        <v>0.46250642009550846</v>
      </c>
      <c r="K11" s="21">
        <f t="shared" si="5"/>
        <v>0.84713999795245865</v>
      </c>
      <c r="L11" s="13" t="str">
        <f t="shared" si="6"/>
        <v/>
      </c>
    </row>
    <row r="12" spans="1:12" ht="14.25" x14ac:dyDescent="0.45">
      <c r="A12" s="17">
        <f>IF(tblTally!B10="","",tblTally!B10)</f>
        <v>46062</v>
      </c>
      <c r="B12" s="13">
        <f>IF(tblTally!B10="","",tblTally!C10+tblTally!D10)</f>
        <v>5152.6000000000004</v>
      </c>
      <c r="C12" s="13">
        <f>IF(tblTally!C10="","",tblTally!C10)</f>
        <v>1447.24</v>
      </c>
      <c r="D12" s="18">
        <f t="shared" si="2"/>
        <v>0.28087567441679928</v>
      </c>
      <c r="E12" s="13" t="str">
        <f>IF(tblTally!L10+tblTally!N10=0,"",tblTally!L10+tblTally!N10+tblTally!AH10)</f>
        <v/>
      </c>
      <c r="F12" s="13" t="str">
        <f>IF(E12="","",tblTally!L10+tblTally!N10+tblTally!AV10+tblTally!BD10+tblTally!BE10)</f>
        <v/>
      </c>
      <c r="G12" s="18">
        <f>IF(tblTally!E10="","",tblTally!E10/100)</f>
        <v>0.33</v>
      </c>
      <c r="H12" s="18">
        <f t="shared" si="3"/>
        <v>0.33</v>
      </c>
      <c r="I12" s="18">
        <f>ModelParameters!Intercept+((B12-ModelParameters!MeanFlow)/ModelParameters!SDFlow)*ModelParameters!FlowSlope+((D12-ModelParameters!MeanDiversion)/ModelParameters!SDDiversion)*ModelParameters!DiversionSlope</f>
        <v>-0.38829121774457304</v>
      </c>
      <c r="J12" s="18">
        <f t="shared" si="4"/>
        <v>0.40412872283309875</v>
      </c>
      <c r="K12" s="21">
        <f t="shared" si="5"/>
        <v>0.84629189177870257</v>
      </c>
      <c r="L12" s="13" t="str">
        <f t="shared" si="6"/>
        <v/>
      </c>
    </row>
    <row r="13" spans="1:12" ht="14.25" x14ac:dyDescent="0.45">
      <c r="A13" s="17">
        <f>IF(tblTally!B11="","",tblTally!B11)</f>
        <v>46063</v>
      </c>
      <c r="B13" s="13">
        <f>IF(tblTally!B11="","",tblTally!C11+tblTally!D11)</f>
        <v>5283.95</v>
      </c>
      <c r="C13" s="13">
        <f>IF(tblTally!C11="","",tblTally!C11)</f>
        <v>1347</v>
      </c>
      <c r="D13" s="18">
        <f t="shared" si="2"/>
        <v>0.25492292697697744</v>
      </c>
      <c r="E13" s="13" t="str">
        <f>IF(tblTally!L11+tblTally!N11=0,"",tblTally!L11+tblTally!N11+tblTally!AH11)</f>
        <v/>
      </c>
      <c r="F13" s="13" t="str">
        <f>IF(E13="","",tblTally!L11+tblTally!N11+tblTally!AV11+tblTally!BD11+tblTally!BE11)</f>
        <v/>
      </c>
      <c r="G13" s="18">
        <f>IF(tblTally!E11="","",tblTally!E11/100)</f>
        <v>0.33</v>
      </c>
      <c r="H13" s="18">
        <f t="shared" si="3"/>
        <v>0.33</v>
      </c>
      <c r="I13" s="18">
        <f>ModelParameters!Intercept+((B13-ModelParameters!MeanFlow)/ModelParameters!SDFlow)*ModelParameters!FlowSlope+((D13-ModelParameters!MeanDiversion)/ModelParameters!SDDiversion)*ModelParameters!DiversionSlope</f>
        <v>-0.62888985906688688</v>
      </c>
      <c r="J13" s="18">
        <f t="shared" si="4"/>
        <v>0.34776230148726872</v>
      </c>
      <c r="K13" s="21">
        <f t="shared" si="5"/>
        <v>0.84178395214713042</v>
      </c>
      <c r="L13" s="13" t="str">
        <f t="shared" si="6"/>
        <v/>
      </c>
    </row>
    <row r="14" spans="1:12" ht="14.25" x14ac:dyDescent="0.45">
      <c r="A14" s="17">
        <f>IF(tblTally!B12="","",tblTally!B12)</f>
        <v>46064</v>
      </c>
      <c r="B14" s="13">
        <f>IF(tblTally!B12="","",tblTally!C12+tblTally!D12)</f>
        <v>5189.4799999999996</v>
      </c>
      <c r="C14" s="13">
        <f>IF(tblTally!C12="","",tblTally!C12)</f>
        <v>1047.74</v>
      </c>
      <c r="D14" s="18">
        <f t="shared" si="2"/>
        <v>0.20189691452708172</v>
      </c>
      <c r="E14" s="13" t="str">
        <f>IF(tblTally!L12+tblTally!N12=0,"",tblTally!L12+tblTally!N12+tblTally!AH12)</f>
        <v/>
      </c>
      <c r="F14" s="13" t="str">
        <f>IF(E14="","",tblTally!L12+tblTally!N12+tblTally!AV12+tblTally!BD12+tblTally!BE12)</f>
        <v/>
      </c>
      <c r="G14" s="18">
        <f>IF(tblTally!E12="","",tblTally!E12/100)</f>
        <v>0.33</v>
      </c>
      <c r="H14" s="18">
        <f t="shared" si="3"/>
        <v>0.33</v>
      </c>
      <c r="I14" s="18">
        <f>ModelParameters!Intercept+((B14-ModelParameters!MeanFlow)/ModelParameters!SDFlow)*ModelParameters!FlowSlope+((D14-ModelParameters!MeanDiversion)/ModelParameters!SDDiversion)*ModelParameters!DiversionSlope</f>
        <v>-1.0322303863114479</v>
      </c>
      <c r="J14" s="18">
        <f t="shared" si="4"/>
        <v>0.26265192580627944</v>
      </c>
      <c r="K14" s="21">
        <f t="shared" si="5"/>
        <v>0.82766600886699837</v>
      </c>
      <c r="L14" s="13" t="str">
        <f t="shared" si="6"/>
        <v/>
      </c>
    </row>
    <row r="15" spans="1:12" ht="14.25" x14ac:dyDescent="0.45">
      <c r="A15" s="17">
        <f>IF(tblTally!B13="","",tblTally!B13)</f>
        <v>46065</v>
      </c>
      <c r="B15" s="13">
        <f>IF(tblTally!B13="","",tblTally!C13+tblTally!D13)</f>
        <v>5016.66</v>
      </c>
      <c r="C15" s="13">
        <f>IF(tblTally!C13="","",tblTally!C13)</f>
        <v>953.49</v>
      </c>
      <c r="D15" s="18">
        <f t="shared" si="2"/>
        <v>0.19006470440492279</v>
      </c>
      <c r="E15" s="13" t="str">
        <f>IF(tblTally!L13+tblTally!N13=0,"",tblTally!L13+tblTally!N13+tblTally!AH13)</f>
        <v/>
      </c>
      <c r="F15" s="13" t="str">
        <f>IF(E15="","",tblTally!L13+tblTally!N13+tblTally!AV13+tblTally!BD13+tblTally!BE13)</f>
        <v/>
      </c>
      <c r="G15" s="18">
        <f>IF(tblTally!E13="","",tblTally!E13/100)</f>
        <v>0.33</v>
      </c>
      <c r="H15" s="18">
        <f t="shared" si="3"/>
        <v>0.33</v>
      </c>
      <c r="I15" s="18">
        <f>ModelParameters!Intercept+((B15-ModelParameters!MeanFlow)/ModelParameters!SDFlow)*ModelParameters!FlowSlope+((D15-ModelParameters!MeanDiversion)/ModelParameters!SDDiversion)*ModelParameters!DiversionSlope</f>
        <v>-1.0853277965123014</v>
      </c>
      <c r="J15" s="18">
        <f t="shared" si="4"/>
        <v>0.25249910536268177</v>
      </c>
      <c r="K15" s="21">
        <f t="shared" si="5"/>
        <v>0.82211069008906046</v>
      </c>
      <c r="L15" s="13" t="str">
        <f t="shared" si="6"/>
        <v/>
      </c>
    </row>
    <row r="16" spans="1:12" ht="14.25" x14ac:dyDescent="0.45">
      <c r="A16" s="17">
        <f>IF(tblTally!B14="","",tblTally!B14)</f>
        <v>46066</v>
      </c>
      <c r="B16" s="13">
        <f>IF(tblTally!B14="","",tblTally!C14+tblTally!D14)</f>
        <v>4889.68</v>
      </c>
      <c r="C16" s="13">
        <f>IF(tblTally!C14="","",tblTally!C14)</f>
        <v>947.13</v>
      </c>
      <c r="D16" s="18">
        <f t="shared" si="2"/>
        <v>0.19369979221544148</v>
      </c>
      <c r="E16" s="13" t="str">
        <f>IF(tblTally!L14+tblTally!N14=0,"",tblTally!L14+tblTally!N14+tblTally!AH14)</f>
        <v/>
      </c>
      <c r="F16" s="13" t="str">
        <f>IF(E16="","",tblTally!L14+tblTally!N14+tblTally!AV14+tblTally!BD14+tblTally!BE14)</f>
        <v/>
      </c>
      <c r="G16" s="18">
        <f>IF(tblTally!E14="","",tblTally!E14/100)</f>
        <v>0.33</v>
      </c>
      <c r="H16" s="18">
        <f t="shared" si="3"/>
        <v>0.33</v>
      </c>
      <c r="I16" s="18">
        <f>ModelParameters!Intercept+((B16-ModelParameters!MeanFlow)/ModelParameters!SDFlow)*ModelParameters!FlowSlope+((D16-ModelParameters!MeanDiversion)/ModelParameters!SDDiversion)*ModelParameters!DiversionSlope</f>
        <v>-1.0252204466220116</v>
      </c>
      <c r="J16" s="18">
        <f t="shared" si="4"/>
        <v>0.26401176895953554</v>
      </c>
      <c r="K16" s="21">
        <f t="shared" si="5"/>
        <v>0.8210084678044518</v>
      </c>
      <c r="L16" s="13" t="str">
        <f t="shared" si="6"/>
        <v/>
      </c>
    </row>
    <row r="17" spans="1:12" ht="14.25" x14ac:dyDescent="0.45">
      <c r="A17" s="17">
        <f>IF(tblTally!B15="","",tblTally!B15)</f>
        <v>46067</v>
      </c>
      <c r="B17" s="13">
        <f>IF(tblTally!B15="","",tblTally!C15+tblTally!D15)</f>
        <v>4796.34</v>
      </c>
      <c r="C17" s="13">
        <f>IF(tblTally!C15="","",tblTally!C15)</f>
        <v>945.61</v>
      </c>
      <c r="D17" s="18">
        <f t="shared" si="2"/>
        <v>0.19715241204751957</v>
      </c>
      <c r="E17" s="13" t="str">
        <f>IF(tblTally!L15+tblTally!N15=0,"",tblTally!L15+tblTally!N15+tblTally!AH15)</f>
        <v/>
      </c>
      <c r="F17" s="13" t="str">
        <f>IF(E17="","",tblTally!L15+tblTally!N15+tblTally!AV15+tblTally!BD15+tblTally!BE15)</f>
        <v/>
      </c>
      <c r="G17" s="18">
        <f>IF(tblTally!E15="","",tblTally!E15/100)</f>
        <v>0.33</v>
      </c>
      <c r="H17" s="18">
        <f t="shared" si="3"/>
        <v>0.33</v>
      </c>
      <c r="I17" s="18">
        <f>ModelParameters!Intercept+((B17-ModelParameters!MeanFlow)/ModelParameters!SDFlow)*ModelParameters!FlowSlope+((D17-ModelParameters!MeanDiversion)/ModelParameters!SDDiversion)*ModelParameters!DiversionSlope</f>
        <v>-0.97476150213939106</v>
      </c>
      <c r="J17" s="18">
        <f t="shared" si="4"/>
        <v>0.27393245184713777</v>
      </c>
      <c r="K17" s="21">
        <f t="shared" si="5"/>
        <v>0.82015425006648446</v>
      </c>
      <c r="L17" s="13" t="str">
        <f t="shared" si="6"/>
        <v/>
      </c>
    </row>
    <row r="18" spans="1:12" ht="14.25" x14ac:dyDescent="0.45">
      <c r="A18" s="17">
        <f>IF(tblTally!B16="","",tblTally!B16)</f>
        <v>46068</v>
      </c>
      <c r="B18" s="13">
        <f>IF(tblTally!B16="","",tblTally!C16+tblTally!D16)</f>
        <v>4642.1900000000005</v>
      </c>
      <c r="C18" s="13">
        <f>IF(tblTally!C16="","",tblTally!C16)</f>
        <v>945.39</v>
      </c>
      <c r="D18" s="18">
        <f t="shared" si="2"/>
        <v>0.20365172472475274</v>
      </c>
      <c r="E18" s="13" t="str">
        <f>IF(tblTally!L16+tblTally!N16=0,"",tblTally!L16+tblTally!N16+tblTally!AH16)</f>
        <v/>
      </c>
      <c r="F18" s="13" t="str">
        <f>IF(E18="","",tblTally!L16+tblTally!N16+tblTally!AV16+tblTally!BD16+tblTally!BE16)</f>
        <v/>
      </c>
      <c r="G18" s="18">
        <f>IF(tblTally!E16="","",tblTally!E16/100)</f>
        <v>0.33</v>
      </c>
      <c r="H18" s="18">
        <f t="shared" si="3"/>
        <v>0.33</v>
      </c>
      <c r="I18" s="18">
        <f>ModelParameters!Intercept+((B18-ModelParameters!MeanFlow)/ModelParameters!SDFlow)*ModelParameters!FlowSlope+((D18-ModelParameters!MeanDiversion)/ModelParameters!SDDiversion)*ModelParameters!DiversionSlope</f>
        <v>-0.88501861670009518</v>
      </c>
      <c r="J18" s="18">
        <f t="shared" si="4"/>
        <v>0.29213887874331634</v>
      </c>
      <c r="K18" s="21">
        <f t="shared" si="5"/>
        <v>0.81936275663643277</v>
      </c>
      <c r="L18" s="13" t="str">
        <f t="shared" si="6"/>
        <v/>
      </c>
    </row>
    <row r="19" spans="1:12" ht="14.25" x14ac:dyDescent="0.45">
      <c r="A19" s="17">
        <f>IF(tblTally!B17="","",tblTally!B17)</f>
        <v>46069</v>
      </c>
      <c r="B19" s="13">
        <f>IF(tblTally!B17="","",tblTally!C17+tblTally!D17)</f>
        <v>4407.09</v>
      </c>
      <c r="C19" s="13">
        <f>IF(tblTally!C17="","",tblTally!C17)</f>
        <v>947.83</v>
      </c>
      <c r="D19" s="18">
        <f t="shared" si="2"/>
        <v>0.2150693541543286</v>
      </c>
      <c r="E19" s="13" t="str">
        <f>IF(tblTally!L17+tblTally!N17=0,"",tblTally!L17+tblTally!N17+tblTally!AH17)</f>
        <v/>
      </c>
      <c r="F19" s="13" t="str">
        <f>IF(E19="","",tblTally!L17+tblTally!N17+tblTally!AV17+tblTally!BD17+tblTally!BE17)</f>
        <v/>
      </c>
      <c r="G19" s="18">
        <f>IF(tblTally!E17="","",tblTally!E17/100)</f>
        <v>0.33</v>
      </c>
      <c r="H19" s="18">
        <f t="shared" si="3"/>
        <v>0.33</v>
      </c>
      <c r="I19" s="18">
        <f>ModelParameters!Intercept+((B19-ModelParameters!MeanFlow)/ModelParameters!SDFlow)*ModelParameters!FlowSlope+((D19-ModelParameters!MeanDiversion)/ModelParameters!SDDiversion)*ModelParameters!DiversionSlope</f>
        <v>-0.73604625139126023</v>
      </c>
      <c r="J19" s="18">
        <f t="shared" si="4"/>
        <v>0.3238693240467731</v>
      </c>
      <c r="K19" s="21">
        <f t="shared" si="5"/>
        <v>0.81871039524263656</v>
      </c>
      <c r="L19" s="13" t="str">
        <f t="shared" si="6"/>
        <v/>
      </c>
    </row>
    <row r="20" spans="1:12" ht="14.25" x14ac:dyDescent="0.45">
      <c r="A20" s="17">
        <f>IF(tblTally!B18="","",tblTally!B18)</f>
        <v>46070</v>
      </c>
      <c r="B20" s="13">
        <f>IF(tblTally!B18="","",tblTally!C18+tblTally!D18)</f>
        <v>4270.92</v>
      </c>
      <c r="C20" s="13">
        <f>IF(tblTally!C18="","",tblTally!C18)</f>
        <v>768.87</v>
      </c>
      <c r="D20" s="18">
        <f t="shared" si="2"/>
        <v>0.18002444438200668</v>
      </c>
      <c r="E20" s="13" t="str">
        <f>IF(tblTally!L18+tblTally!N18=0,"",tblTally!L18+tblTally!N18+tblTally!AH18)</f>
        <v/>
      </c>
      <c r="F20" s="13" t="str">
        <f>IF(E20="","",tblTally!L18+tblTally!N18+tblTally!AV18+tblTally!BD18+tblTally!BE18)</f>
        <v/>
      </c>
      <c r="G20" s="18">
        <f>IF(tblTally!E18="","",tblTally!E18/100)</f>
        <v>0.33</v>
      </c>
      <c r="H20" s="18">
        <f t="shared" si="3"/>
        <v>0.33</v>
      </c>
      <c r="I20" s="18">
        <f>ModelParameters!Intercept+((B20-ModelParameters!MeanFlow)/ModelParameters!SDFlow)*ModelParameters!FlowSlope+((D20-ModelParameters!MeanDiversion)/ModelParameters!SDDiversion)*ModelParameters!DiversionSlope</f>
        <v>-0.984681503688841</v>
      </c>
      <c r="J20" s="18">
        <f t="shared" si="4"/>
        <v>0.27196385926969285</v>
      </c>
      <c r="K20" s="21">
        <f t="shared" si="5"/>
        <v>0.80748290652440324</v>
      </c>
      <c r="L20" s="13" t="str">
        <f t="shared" si="6"/>
        <v/>
      </c>
    </row>
    <row r="21" spans="1:12" ht="14.25" x14ac:dyDescent="0.45">
      <c r="A21" s="17">
        <f>IF(tblTally!B19="","",tblTally!B19)</f>
        <v>46071</v>
      </c>
      <c r="B21" s="13">
        <f>IF(tblTally!B19="","",tblTally!C19+tblTally!D19)</f>
        <v>4387.3</v>
      </c>
      <c r="C21" s="13">
        <f>IF(tblTally!C19="","",tblTally!C19)</f>
        <v>938.3</v>
      </c>
      <c r="D21" s="18">
        <f t="shared" si="2"/>
        <v>0.21386729879424701</v>
      </c>
      <c r="E21" s="13" t="str">
        <f>IF(tblTally!L19+tblTally!N19=0,"",tblTally!L19+tblTally!N19+tblTally!AH19)</f>
        <v/>
      </c>
      <c r="F21" s="13" t="str">
        <f>IF(E21="","",tblTally!L19+tblTally!N19+tblTally!AV19+tblTally!BD19+tblTally!BE19)</f>
        <v/>
      </c>
      <c r="G21" s="18">
        <f>IF(tblTally!E19="","",tblTally!E19/100)</f>
        <v>0.33</v>
      </c>
      <c r="H21" s="18">
        <f t="shared" si="3"/>
        <v>0.33</v>
      </c>
      <c r="I21" s="18">
        <f>ModelParameters!Intercept+((B21-ModelParameters!MeanFlow)/ModelParameters!SDFlow)*ModelParameters!FlowSlope+((D21-ModelParameters!MeanDiversion)/ModelParameters!SDDiversion)*ModelParameters!DiversionSlope</f>
        <v>-0.74089745841546151</v>
      </c>
      <c r="J21" s="18">
        <f t="shared" si="4"/>
        <v>0.3228079254975898</v>
      </c>
      <c r="K21" s="21">
        <f t="shared" si="5"/>
        <v>0.81658680706945852</v>
      </c>
      <c r="L21" s="13" t="str">
        <f t="shared" si="6"/>
        <v/>
      </c>
    </row>
    <row r="22" spans="1:12" ht="14.25" x14ac:dyDescent="0.45">
      <c r="A22" s="17">
        <f>IF(tblTally!B20="","",tblTally!B20)</f>
        <v>46072</v>
      </c>
      <c r="B22" s="13">
        <f>IF(tblTally!B20="","",tblTally!C20+tblTally!D20)</f>
        <v>3951.58</v>
      </c>
      <c r="C22" s="13">
        <f>IF(tblTally!C20="","",tblTally!C20)</f>
        <v>1054.24</v>
      </c>
      <c r="D22" s="18">
        <f t="shared" si="2"/>
        <v>0.2667894867369508</v>
      </c>
      <c r="E22" s="13" t="str">
        <f>IF(tblTally!L20+tblTally!N20=0,"",tblTally!L20+tblTally!N20+tblTally!AH20)</f>
        <v/>
      </c>
      <c r="F22" s="13" t="str">
        <f>IF(E22="","",tblTally!L20+tblTally!N20+tblTally!AV20+tblTally!BD20+tblTally!BE20)</f>
        <v/>
      </c>
      <c r="G22" s="18">
        <f>IF(tblTally!E20="","",tblTally!E20/100)</f>
        <v>0.33</v>
      </c>
      <c r="H22" s="18">
        <f t="shared" si="3"/>
        <v>0.33</v>
      </c>
      <c r="I22" s="18">
        <f>ModelParameters!Intercept+((B22-ModelParameters!MeanFlow)/ModelParameters!SDFlow)*ModelParameters!FlowSlope+((D22-ModelParameters!MeanDiversion)/ModelParameters!SDDiversion)*ModelParameters!DiversionSlope</f>
        <v>-0.20944692804381174</v>
      </c>
      <c r="J22" s="18">
        <f t="shared" si="4"/>
        <v>0.4478288490978643</v>
      </c>
      <c r="K22" s="21">
        <f t="shared" si="5"/>
        <v>0.8221168153200803</v>
      </c>
      <c r="L22" s="13" t="str">
        <f t="shared" si="6"/>
        <v/>
      </c>
    </row>
    <row r="23" spans="1:12" ht="14.25" x14ac:dyDescent="0.45">
      <c r="A23" s="17">
        <f>IF(tblTally!B21="","",tblTally!B21)</f>
        <v>46073</v>
      </c>
      <c r="B23" s="13">
        <f>IF(tblTally!B21="","",tblTally!C21+tblTally!D21)</f>
        <v>3746.75</v>
      </c>
      <c r="C23" s="13">
        <f>IF(tblTally!C21="","",tblTally!C21)</f>
        <v>1050.6099999999999</v>
      </c>
      <c r="D23" s="18">
        <f t="shared" si="2"/>
        <v>0.28040568492693663</v>
      </c>
      <c r="E23" s="13" t="str">
        <f>IF(tblTally!L21+tblTally!N21=0,"",tblTally!L21+tblTally!N21+tblTally!AH21)</f>
        <v/>
      </c>
      <c r="F23" s="13" t="str">
        <f>IF(E23="","",tblTally!L21+tblTally!N21+tblTally!AV21+tblTally!BD21+tblTally!BE21)</f>
        <v/>
      </c>
      <c r="G23" s="18">
        <f>IF(tblTally!E21="","",tblTally!E21/100)</f>
        <v>0.33</v>
      </c>
      <c r="H23" s="18">
        <f t="shared" si="3"/>
        <v>0.33</v>
      </c>
      <c r="I23" s="18">
        <f>ModelParameters!Intercept+((B23-ModelParameters!MeanFlow)/ModelParameters!SDFlow)*ModelParameters!FlowSlope+((D23-ModelParameters!MeanDiversion)/ModelParameters!SDDiversion)*ModelParameters!DiversionSlope</f>
        <v>-5.0160419193010009E-2</v>
      </c>
      <c r="J23" s="18">
        <f t="shared" si="4"/>
        <v>0.48746252385303435</v>
      </c>
      <c r="K23" s="21">
        <f t="shared" si="5"/>
        <v>0.82116054995682164</v>
      </c>
      <c r="L23" s="13" t="str">
        <f t="shared" si="6"/>
        <v/>
      </c>
    </row>
    <row r="24" spans="1:12" ht="14.25" x14ac:dyDescent="0.45">
      <c r="A24" s="17">
        <f>IF(tblTally!B22="","",tblTally!B22)</f>
        <v>46074</v>
      </c>
      <c r="B24" s="13">
        <f>IF(tblTally!B22="","",tblTally!C22+tblTally!D22)</f>
        <v>3619.61</v>
      </c>
      <c r="C24" s="13">
        <f>IF(tblTally!C22="","",tblTally!C22)</f>
        <v>1048.06</v>
      </c>
      <c r="D24" s="18">
        <f t="shared" si="2"/>
        <v>0.28955053168711542</v>
      </c>
      <c r="E24" s="13" t="str">
        <f>IF(tblTally!L22+tblTally!N22=0,"",tblTally!L22+tblTally!N22+tblTally!AH22)</f>
        <v/>
      </c>
      <c r="F24" s="13" t="str">
        <f>IF(E24="","",tblTally!L22+tblTally!N22+tblTally!AV22+tblTally!BD22+tblTally!BE22)</f>
        <v/>
      </c>
      <c r="G24" s="18">
        <f>IF(tblTally!E22="","",tblTally!E22/100)</f>
        <v>0.33</v>
      </c>
      <c r="H24" s="18">
        <f t="shared" si="3"/>
        <v>0.33</v>
      </c>
      <c r="I24" s="18">
        <f>ModelParameters!Intercept+((B24-ModelParameters!MeanFlow)/ModelParameters!SDFlow)*ModelParameters!FlowSlope+((D24-ModelParameters!MeanDiversion)/ModelParameters!SDDiversion)*ModelParameters!DiversionSlope</f>
        <v>5.4282948381915469E-2</v>
      </c>
      <c r="J24" s="18">
        <f t="shared" si="4"/>
        <v>0.51356740573908932</v>
      </c>
      <c r="K24" s="21">
        <f t="shared" si="5"/>
        <v>0.82025224268201169</v>
      </c>
      <c r="L24" s="13" t="str">
        <f t="shared" si="6"/>
        <v/>
      </c>
    </row>
    <row r="25" spans="1:12" ht="14.25" x14ac:dyDescent="0.45">
      <c r="A25" s="17">
        <f>IF(tblTally!B23="","",tblTally!B23)</f>
        <v>46075</v>
      </c>
      <c r="B25" s="13">
        <f>IF(tblTally!B23="","",tblTally!C23+tblTally!D23)</f>
        <v>3530.41</v>
      </c>
      <c r="C25" s="13">
        <f>IF(tblTally!C23="","",tblTally!C23)</f>
        <v>1047.5999999999999</v>
      </c>
      <c r="D25" s="18">
        <f t="shared" si="2"/>
        <v>0.29673607314731149</v>
      </c>
      <c r="E25" s="13" t="str">
        <f>IF(tblTally!L23+tblTally!N23=0,"",tblTally!L23+tblTally!N23+tblTally!AH23)</f>
        <v/>
      </c>
      <c r="F25" s="13" t="str">
        <f>IF(E25="","",tblTally!L23+tblTally!N23+tblTally!AV23+tblTally!BD23+tblTally!BE23)</f>
        <v/>
      </c>
      <c r="G25" s="18">
        <f>IF(tblTally!E23="","",tblTally!E23/100)</f>
        <v>0.33</v>
      </c>
      <c r="H25" s="18">
        <f t="shared" si="3"/>
        <v>0.33</v>
      </c>
      <c r="I25" s="18">
        <f>ModelParameters!Intercept+((B25-ModelParameters!MeanFlow)/ModelParameters!SDFlow)*ModelParameters!FlowSlope+((D25-ModelParameters!MeanDiversion)/ModelParameters!SDDiversion)*ModelParameters!DiversionSlope</f>
        <v>0.13374679568505926</v>
      </c>
      <c r="J25" s="18">
        <f t="shared" si="4"/>
        <v>0.53338694437659362</v>
      </c>
      <c r="K25" s="21">
        <f t="shared" si="5"/>
        <v>0.81944854409742962</v>
      </c>
      <c r="L25" s="13" t="str">
        <f t="shared" si="6"/>
        <v/>
      </c>
    </row>
    <row r="26" spans="1:12" ht="14.25" x14ac:dyDescent="0.45">
      <c r="A26" s="17">
        <f>IF(tblTally!B24="","",tblTally!B24)</f>
        <v>46076</v>
      </c>
      <c r="B26" s="13">
        <f>IF(tblTally!B24="","",tblTally!C24+tblTally!D24)</f>
        <v>3551.5699999999997</v>
      </c>
      <c r="C26" s="13">
        <f>IF(tblTally!C24="","",tblTally!C24)</f>
        <v>1196.95</v>
      </c>
      <c r="D26" s="18">
        <f t="shared" si="2"/>
        <v>0.33701996581793409</v>
      </c>
      <c r="E26" s="13" t="str">
        <f>IF(tblTally!L24+tblTally!N24=0,"",tblTally!L24+tblTally!N24+tblTally!AH24)</f>
        <v/>
      </c>
      <c r="F26" s="13" t="str">
        <f>IF(E26="","",tblTally!L24+tblTally!N24+tblTally!AV24+tblTally!BD24+tblTally!BE24)</f>
        <v/>
      </c>
      <c r="G26" s="18">
        <f>IF(tblTally!E24="","",tblTally!E24/100)</f>
        <v>0.33</v>
      </c>
      <c r="H26" s="18">
        <f t="shared" si="3"/>
        <v>0.33</v>
      </c>
      <c r="I26" s="18">
        <f>ModelParameters!Intercept+((B26-ModelParameters!MeanFlow)/ModelParameters!SDFlow)*ModelParameters!FlowSlope+((D26-ModelParameters!MeanDiversion)/ModelParameters!SDDiversion)*ModelParameters!DiversionSlope</f>
        <v>0.45247315848420572</v>
      </c>
      <c r="J26" s="18">
        <f t="shared" si="4"/>
        <v>0.61122708838484197</v>
      </c>
      <c r="K26" s="21">
        <f t="shared" si="5"/>
        <v>0.82650456329230659</v>
      </c>
      <c r="L26" s="13" t="str">
        <f t="shared" si="6"/>
        <v/>
      </c>
    </row>
    <row r="27" spans="1:12" ht="14.25" x14ac:dyDescent="0.45">
      <c r="A27" s="17">
        <f>IF(tblTally!B25="","",tblTally!B25)</f>
        <v>46077</v>
      </c>
      <c r="B27" s="13">
        <f>IF(tblTally!B25="","",tblTally!C25+tblTally!D25)</f>
        <v>3843.29</v>
      </c>
      <c r="C27" s="13">
        <f>IF(tblTally!C25="","",tblTally!C25)</f>
        <v>1406.03</v>
      </c>
      <c r="D27" s="18">
        <f t="shared" si="2"/>
        <v>0.36584020461635736</v>
      </c>
      <c r="E27" s="13" t="str">
        <f>IF(tblTally!L25+tblTally!N25=0,"",tblTally!L25+tblTally!N25+tblTally!AH25)</f>
        <v/>
      </c>
      <c r="F27" s="13" t="str">
        <f>IF(E27="","",tblTally!L25+tblTally!N25+tblTally!AV25+tblTally!BD25+tblTally!BE25)</f>
        <v/>
      </c>
      <c r="G27" s="18">
        <f>IF(tblTally!E25="","",tblTally!E25/100)</f>
        <v>0.33</v>
      </c>
      <c r="H27" s="18">
        <f t="shared" si="3"/>
        <v>0.33</v>
      </c>
      <c r="I27" s="18">
        <f>ModelParameters!Intercept+((B27-ModelParameters!MeanFlow)/ModelParameters!SDFlow)*ModelParameters!FlowSlope+((D27-ModelParameters!MeanDiversion)/ModelParameters!SDDiversion)*ModelParameters!DiversionSlope</f>
        <v>0.61323309034368756</v>
      </c>
      <c r="J27" s="18">
        <f t="shared" si="4"/>
        <v>0.64867796046706949</v>
      </c>
      <c r="K27" s="21">
        <f t="shared" si="5"/>
        <v>0.83571909904108865</v>
      </c>
      <c r="L27" s="13" t="str">
        <f t="shared" si="6"/>
        <v/>
      </c>
    </row>
    <row r="28" spans="1:12" ht="14.25" x14ac:dyDescent="0.45">
      <c r="A28" s="17">
        <f>IF(tblTally!B26="","",tblTally!B26)</f>
        <v>46078</v>
      </c>
      <c r="B28" s="13">
        <f>IF(tblTally!B26="","",tblTally!C26+tblTally!D26)</f>
        <v>4063.16</v>
      </c>
      <c r="C28" s="13">
        <f>IF(tblTally!C26="","",tblTally!C26)</f>
        <v>1445.69</v>
      </c>
      <c r="D28" s="18">
        <f t="shared" si="2"/>
        <v>0.35580434932417138</v>
      </c>
      <c r="E28" s="13" t="str">
        <f>IF(tblTally!L26+tblTally!N26=0,"",tblTally!L26+tblTally!N26+tblTally!AH26)</f>
        <v/>
      </c>
      <c r="F28" s="13" t="str">
        <f>IF(E28="","",tblTally!L26+tblTally!N26+tblTally!AV26+tblTally!BD26+tblTally!BE26)</f>
        <v/>
      </c>
      <c r="G28" s="18">
        <f>IF(tblTally!E26="","",tblTally!E26/100)</f>
        <v>0.33</v>
      </c>
      <c r="H28" s="18">
        <f t="shared" si="3"/>
        <v>0.33</v>
      </c>
      <c r="I28" s="18">
        <f>ModelParameters!Intercept+((B28-ModelParameters!MeanFlow)/ModelParameters!SDFlow)*ModelParameters!FlowSlope+((D28-ModelParameters!MeanDiversion)/ModelParameters!SDDiversion)*ModelParameters!DiversionSlope</f>
        <v>0.47907385712223338</v>
      </c>
      <c r="J28" s="18">
        <f t="shared" si="4"/>
        <v>0.61752915577919998</v>
      </c>
      <c r="K28" s="21">
        <f t="shared" si="5"/>
        <v>0.83683679504337771</v>
      </c>
      <c r="L28" s="13" t="str">
        <f t="shared" si="6"/>
        <v/>
      </c>
    </row>
    <row r="29" spans="1:12" ht="14.25" x14ac:dyDescent="0.45">
      <c r="A29" s="17">
        <f>IF(tblTally!B27="","",tblTally!B27)</f>
        <v>46079</v>
      </c>
      <c r="B29" s="13">
        <f>IF(tblTally!B27="","",tblTally!C27+tblTally!D27)</f>
        <v>3995.7799999999997</v>
      </c>
      <c r="C29" s="13">
        <f>IF(tblTally!C27="","",tblTally!C27)</f>
        <v>1440.91</v>
      </c>
      <c r="D29" s="18">
        <f t="shared" si="2"/>
        <v>0.360607941378154</v>
      </c>
      <c r="E29" s="13" t="str">
        <f>IF(tblTally!L27+tblTally!N27=0,"",tblTally!L27+tblTally!N27+tblTally!AH27)</f>
        <v/>
      </c>
      <c r="F29" s="13" t="str">
        <f>IF(E29="","",tblTally!L27+tblTally!N27+tblTally!AV27+tblTally!BD27+tblTally!BE27)</f>
        <v/>
      </c>
      <c r="G29" s="18">
        <f>IF(tblTally!E27="","",tblTally!E27/100)</f>
        <v>0.33</v>
      </c>
      <c r="H29" s="18">
        <f t="shared" si="3"/>
        <v>0.33</v>
      </c>
      <c r="I29" s="18">
        <f>ModelParameters!Intercept+((B29-ModelParameters!MeanFlow)/ModelParameters!SDFlow)*ModelParameters!FlowSlope+((D29-ModelParameters!MeanDiversion)/ModelParameters!SDDiversion)*ModelParameters!DiversionSlope</f>
        <v>0.53408069021078741</v>
      </c>
      <c r="J29" s="18">
        <f t="shared" si="4"/>
        <v>0.63043436422972299</v>
      </c>
      <c r="K29" s="21">
        <f t="shared" si="5"/>
        <v>0.83599157837164328</v>
      </c>
      <c r="L29" s="13" t="str">
        <f t="shared" si="6"/>
        <v/>
      </c>
    </row>
    <row r="30" spans="1:12" ht="14.25" x14ac:dyDescent="0.45">
      <c r="A30" s="17">
        <f>IF(tblTally!B28="","",tblTally!B28)</f>
        <v>46080</v>
      </c>
      <c r="B30" s="13">
        <f>IF(tblTally!B28="","",tblTally!C28+tblTally!D28)</f>
        <v>3713.24</v>
      </c>
      <c r="C30" s="13">
        <f>IF(tblTally!C28="","",tblTally!C28)</f>
        <v>1429.32</v>
      </c>
      <c r="D30" s="18">
        <f t="shared" si="2"/>
        <v>0.38492529435210221</v>
      </c>
      <c r="E30" s="13" t="str">
        <f>IF(tblTally!L28+tblTally!N28=0,"",tblTally!L28+tblTally!N28+tblTally!AH28)</f>
        <v/>
      </c>
      <c r="F30" s="13" t="str">
        <f>IF(E30="","",tblTally!L28+tblTally!N28+tblTally!AV28+tblTally!BD28+tblTally!BE28)</f>
        <v/>
      </c>
      <c r="G30" s="18">
        <f>IF(tblTally!E28="","",tblTally!E28/100)</f>
        <v>0.33</v>
      </c>
      <c r="H30" s="18">
        <f t="shared" si="3"/>
        <v>0.33</v>
      </c>
      <c r="I30" s="18">
        <f>ModelParameters!Intercept+((B30-ModelParameters!MeanFlow)/ModelParameters!SDFlow)*ModelParameters!FlowSlope+((D30-ModelParameters!MeanDiversion)/ModelParameters!SDDiversion)*ModelParameters!DiversionSlope</f>
        <v>0.79830128902525344</v>
      </c>
      <c r="J30" s="18">
        <f t="shared" si="4"/>
        <v>0.68961099316410424</v>
      </c>
      <c r="K30" s="21">
        <f t="shared" si="5"/>
        <v>0.83482976798681807</v>
      </c>
      <c r="L30" s="13" t="str">
        <f t="shared" si="6"/>
        <v/>
      </c>
    </row>
    <row r="31" spans="1:12" ht="14.25" x14ac:dyDescent="0.45">
      <c r="A31" s="17">
        <f>IF(tblTally!B29="","",tblTally!B29)</f>
        <v>46081</v>
      </c>
      <c r="B31" s="13">
        <f>IF(tblTally!B29="","",tblTally!C29+tblTally!D29)</f>
        <v>3606.58</v>
      </c>
      <c r="C31" s="13">
        <f>IF(tblTally!C29="","",tblTally!C29)</f>
        <v>1419.87</v>
      </c>
      <c r="D31" s="18">
        <f t="shared" si="2"/>
        <v>0.39368875777051943</v>
      </c>
      <c r="E31" s="13" t="str">
        <f>IF(tblTally!L29+tblTally!N29=0,"",tblTally!L29+tblTally!N29+tblTally!AH29)</f>
        <v/>
      </c>
      <c r="F31" s="13" t="str">
        <f>IF(E31="","",tblTally!L29+tblTally!N29+tblTally!AV29+tblTally!BD29+tblTally!BE29)</f>
        <v/>
      </c>
      <c r="G31" s="18">
        <f>IF(tblTally!E29="","",tblTally!E29/100)</f>
        <v>0.33</v>
      </c>
      <c r="H31" s="18">
        <f t="shared" si="3"/>
        <v>0.33</v>
      </c>
      <c r="I31" s="18">
        <f>ModelParameters!Intercept+((B31-ModelParameters!MeanFlow)/ModelParameters!SDFlow)*ModelParameters!FlowSlope+((D31-ModelParameters!MeanDiversion)/ModelParameters!SDDiversion)*ModelParameters!DiversionSlope</f>
        <v>0.89469759517817238</v>
      </c>
      <c r="J31" s="18">
        <f t="shared" si="4"/>
        <v>0.70985863918629166</v>
      </c>
      <c r="K31" s="21">
        <f t="shared" si="5"/>
        <v>0.83374719400417097</v>
      </c>
      <c r="L31" s="13" t="str">
        <f t="shared" si="6"/>
        <v/>
      </c>
    </row>
    <row r="32" spans="1:12" ht="14.25" x14ac:dyDescent="0.45">
      <c r="A32" s="17">
        <f>IF(tblTally!B30="","",tblTally!B30)</f>
        <v>46082</v>
      </c>
      <c r="B32" s="13">
        <f>IF(tblTally!B30="","",tblTally!C30+tblTally!D30)</f>
        <v>3491.05</v>
      </c>
      <c r="C32" s="13">
        <f>IF(tblTally!C30="","",tblTally!C30)</f>
        <v>1431.15</v>
      </c>
      <c r="D32" s="18">
        <f t="shared" si="2"/>
        <v>0.40994829635782931</v>
      </c>
      <c r="E32" s="13" t="str">
        <f>IF(tblTally!L30+tblTally!N30=0,"",tblTally!L30+tblTally!N30+tblTally!AH30)</f>
        <v/>
      </c>
      <c r="F32" s="13" t="str">
        <f>IF(E32="","",tblTally!L30+tblTally!N30+tblTally!AV30+tblTally!BD30+tblTally!BE30)</f>
        <v/>
      </c>
      <c r="G32" s="18">
        <f>IF(tblTally!E30="","",tblTally!E30/100)</f>
        <v>0.33</v>
      </c>
      <c r="H32" s="18">
        <f t="shared" si="3"/>
        <v>0.33</v>
      </c>
      <c r="I32" s="18">
        <f>ModelParameters!Intercept+((B32-ModelParameters!MeanFlow)/ModelParameters!SDFlow)*ModelParameters!FlowSlope+((D32-ModelParameters!MeanDiversion)/ModelParameters!SDDiversion)*ModelParameters!DiversionSlope</f>
        <v>1.0535177255725772</v>
      </c>
      <c r="J32" s="18">
        <f t="shared" si="4"/>
        <v>0.74144982670024484</v>
      </c>
      <c r="K32" s="21">
        <f t="shared" si="5"/>
        <v>0.83360533996692632</v>
      </c>
      <c r="L32" s="13" t="str">
        <f t="shared" si="6"/>
        <v/>
      </c>
    </row>
    <row r="33" spans="1:12" ht="14.25" x14ac:dyDescent="0.45">
      <c r="A33" s="17">
        <f>IF(tblTally!B31="","",tblTally!B31)</f>
        <v>46083</v>
      </c>
      <c r="B33" s="13">
        <f>IF(tblTally!B31="","",tblTally!C31+tblTally!D31)</f>
        <v>3494.4399999999996</v>
      </c>
      <c r="C33" s="13">
        <f>IF(tblTally!C31="","",tblTally!C31)</f>
        <v>1432.84</v>
      </c>
      <c r="D33" s="18">
        <f t="shared" si="2"/>
        <v>0.41003422579869736</v>
      </c>
      <c r="E33" s="13" t="str">
        <f>IF(tblTally!L31+tblTally!N31=0,"",tblTally!L31+tblTally!N31+tblTally!AH31)</f>
        <v/>
      </c>
      <c r="F33" s="13" t="str">
        <f>IF(E33="","",tblTally!L31+tblTally!N31+tblTally!AV31+tblTally!BD31+tblTally!BE31)</f>
        <v/>
      </c>
      <c r="G33" s="18">
        <f>IF(tblTally!E31="","",tblTally!E31/100)</f>
        <v>0.33</v>
      </c>
      <c r="H33" s="18">
        <f t="shared" si="3"/>
        <v>0.33</v>
      </c>
      <c r="I33" s="18">
        <f>ModelParameters!Intercept+((B33-ModelParameters!MeanFlow)/ModelParameters!SDFlow)*ModelParameters!FlowSlope+((D33-ModelParameters!MeanDiversion)/ModelParameters!SDDiversion)*ModelParameters!DiversionSlope</f>
        <v>1.0533841130093726</v>
      </c>
      <c r="J33" s="18">
        <f t="shared" si="4"/>
        <v>0.74142421208085885</v>
      </c>
      <c r="K33" s="21">
        <f t="shared" si="5"/>
        <v>0.8330212980392484</v>
      </c>
      <c r="L33" s="13" t="str">
        <f t="shared" si="6"/>
        <v/>
      </c>
    </row>
    <row r="34" spans="1:12" ht="14.25" x14ac:dyDescent="0.45">
      <c r="A34" s="17">
        <f>IF(tblTally!B32="","",tblTally!B32)</f>
        <v>46084</v>
      </c>
      <c r="B34" s="13">
        <f>IF(tblTally!B32="","",tblTally!C32+tblTally!D32)</f>
        <v>3441.93</v>
      </c>
      <c r="C34" s="13">
        <f>IF(tblTally!C32="","",tblTally!C32)</f>
        <v>1426.31</v>
      </c>
      <c r="D34" s="18">
        <f t="shared" si="2"/>
        <v>0.41439250652976672</v>
      </c>
      <c r="E34" s="13" t="str">
        <f>IF(tblTally!L32+tblTally!N32=0,"",tblTally!L32+tblTally!N32+tblTally!AH32)</f>
        <v/>
      </c>
      <c r="F34" s="13" t="str">
        <f>IF(E34="","",tblTally!L32+tblTally!N32+tblTally!AV32+tblTally!BD32+tblTally!BE32)</f>
        <v/>
      </c>
      <c r="G34" s="18">
        <f>IF(tblTally!E32="","",tblTally!E32/100)</f>
        <v>0.33</v>
      </c>
      <c r="H34" s="18">
        <f t="shared" si="3"/>
        <v>0.33</v>
      </c>
      <c r="I34" s="18">
        <f>ModelParameters!Intercept+((B34-ModelParameters!MeanFlow)/ModelParameters!SDFlow)*ModelParameters!FlowSlope+((D34-ModelParameters!MeanDiversion)/ModelParameters!SDDiversion)*ModelParameters!DiversionSlope</f>
        <v>1.1011942981021756</v>
      </c>
      <c r="J34" s="18">
        <f t="shared" si="4"/>
        <v>0.75048381419689236</v>
      </c>
      <c r="K34" s="21">
        <f t="shared" si="5"/>
        <v>0.83204884311187177</v>
      </c>
      <c r="L34" s="13" t="str">
        <f t="shared" si="6"/>
        <v/>
      </c>
    </row>
    <row r="35" spans="1:12" ht="14.25" x14ac:dyDescent="0.45">
      <c r="A35" s="17">
        <f>IF(tblTally!B33="","",tblTally!B33)</f>
        <v>46085</v>
      </c>
      <c r="B35" s="13">
        <f>IF(tblTally!B33="","",tblTally!C33+tblTally!D33)</f>
        <v>3343.8599999999997</v>
      </c>
      <c r="C35" s="13">
        <f>IF(tblTally!C33="","",tblTally!C33)</f>
        <v>1436.07</v>
      </c>
      <c r="D35" s="18">
        <f t="shared" si="2"/>
        <v>0.42946475031849424</v>
      </c>
      <c r="E35" s="13" t="str">
        <f>IF(tblTally!L33+tblTally!N33=0,"",tblTally!L33+tblTally!N33+tblTally!AH33)</f>
        <v/>
      </c>
      <c r="F35" s="13" t="str">
        <f>IF(E35="","",tblTally!L33+tblTally!N33+tblTally!AV33+tblTally!BD33+tblTally!BE33)</f>
        <v/>
      </c>
      <c r="G35" s="18">
        <f>IF(tblTally!E33="","",tblTally!E33/100)</f>
        <v>0.33</v>
      </c>
      <c r="H35" s="18">
        <f t="shared" si="3"/>
        <v>0.33</v>
      </c>
      <c r="I35" s="18">
        <f>ModelParameters!Intercept+((B35-ModelParameters!MeanFlow)/ModelParameters!SDFlow)*ModelParameters!FlowSlope+((D35-ModelParameters!MeanDiversion)/ModelParameters!SDDiversion)*ModelParameters!DiversionSlope</f>
        <v>1.2462225158004583</v>
      </c>
      <c r="J35" s="18">
        <f t="shared" si="4"/>
        <v>0.77664527567975405</v>
      </c>
      <c r="K35" s="21">
        <f t="shared" si="5"/>
        <v>0.83183243059496659</v>
      </c>
      <c r="L35" s="13" t="str">
        <f t="shared" si="6"/>
        <v/>
      </c>
    </row>
    <row r="36" spans="1:12" ht="14.25" x14ac:dyDescent="0.45">
      <c r="A36" s="17">
        <f>IF(tblTally!B34="","",tblTally!B34)</f>
        <v>46086</v>
      </c>
      <c r="B36" s="13">
        <f>IF(tblTally!B34="","",tblTally!C34+tblTally!D34)</f>
        <v>3377.75</v>
      </c>
      <c r="C36" s="13">
        <f>IF(tblTally!C34="","",tblTally!C34)</f>
        <v>1444.57</v>
      </c>
      <c r="D36" s="18">
        <f t="shared" si="2"/>
        <v>0.42767226704166972</v>
      </c>
      <c r="E36" s="13" t="str">
        <f>IF(tblTally!L34+tblTally!N34=0,"",tblTally!L34+tblTally!N34+tblTally!AH34)</f>
        <v/>
      </c>
      <c r="F36" s="13" t="str">
        <f>IF(E36="","",tblTally!L34+tblTally!N34+tblTally!AV34+tblTally!BD34+tblTally!BE34)</f>
        <v/>
      </c>
      <c r="G36" s="18">
        <f>IF(tblTally!E34="","",tblTally!E34/100)</f>
        <v>0.33</v>
      </c>
      <c r="H36" s="18">
        <f t="shared" si="3"/>
        <v>0.33</v>
      </c>
      <c r="I36" s="18">
        <f>ModelParameters!Intercept+((B36-ModelParameters!MeanFlow)/ModelParameters!SDFlow)*ModelParameters!FlowSlope+((D36-ModelParameters!MeanDiversion)/ModelParameters!SDDiversion)*ModelParameters!DiversionSlope</f>
        <v>1.2235691827462567</v>
      </c>
      <c r="J36" s="18">
        <f t="shared" si="4"/>
        <v>0.77269104929635657</v>
      </c>
      <c r="K36" s="21">
        <f t="shared" si="5"/>
        <v>0.83155606224097134</v>
      </c>
      <c r="L36" s="13" t="str">
        <f t="shared" si="6"/>
        <v/>
      </c>
    </row>
    <row r="37" spans="1:12" ht="14.25" x14ac:dyDescent="0.45">
      <c r="A37" s="17">
        <f>IF(tblTally!B35="","",tblTally!B35)</f>
        <v>46087</v>
      </c>
      <c r="B37" s="13">
        <f>IF(tblTally!B35="","",tblTally!C35+tblTally!D35)</f>
        <v>3413.29</v>
      </c>
      <c r="C37" s="13">
        <f>IF(tblTally!C35="","",tblTally!C35)</f>
        <v>1438.69</v>
      </c>
      <c r="D37" s="18">
        <f t="shared" si="2"/>
        <v>0.42149656196807189</v>
      </c>
      <c r="E37" s="13" t="str">
        <f>IF(tblTally!L35+tblTally!N35=0,"",tblTally!L35+tblTally!N35+tblTally!AH35)</f>
        <v/>
      </c>
      <c r="F37" s="13" t="str">
        <f>IF(E37="","",tblTally!L35+tblTally!N35+tblTally!AV35+tblTally!BD35+tblTally!BE35)</f>
        <v/>
      </c>
      <c r="G37" s="18">
        <f>IF(tblTally!E35="","",tblTally!E35/100)</f>
        <v>0.33</v>
      </c>
      <c r="H37" s="18">
        <f t="shared" si="3"/>
        <v>0.33</v>
      </c>
      <c r="I37" s="18">
        <f>ModelParameters!Intercept+((B37-ModelParameters!MeanFlow)/ModelParameters!SDFlow)*ModelParameters!FlowSlope+((D37-ModelParameters!MeanDiversion)/ModelParameters!SDDiversion)*ModelParameters!DiversionSlope</f>
        <v>1.1652745381771827</v>
      </c>
      <c r="J37" s="18">
        <f t="shared" si="4"/>
        <v>0.76228980444121075</v>
      </c>
      <c r="K37" s="21">
        <f t="shared" si="5"/>
        <v>0.83059573500748995</v>
      </c>
      <c r="L37" s="13" t="str">
        <f t="shared" si="6"/>
        <v/>
      </c>
    </row>
    <row r="38" spans="1:12" ht="14.25" x14ac:dyDescent="0.45">
      <c r="A38" s="17">
        <f>IF(tblTally!B36="","",tblTally!B36)</f>
        <v>46088</v>
      </c>
      <c r="B38" s="13">
        <f>IF(tblTally!B36="","",tblTally!C36+tblTally!D36)</f>
        <v>3402.19</v>
      </c>
      <c r="C38" s="13">
        <f>IF(tblTally!C36="","",tblTally!C36)</f>
        <v>1430.98</v>
      </c>
      <c r="D38" s="18">
        <f t="shared" si="2"/>
        <v>0.42060555113030135</v>
      </c>
      <c r="E38" s="13" t="str">
        <f>IF(tblTally!L36+tblTally!N36=0,"",tblTally!L36+tblTally!N36+tblTally!AH36)</f>
        <v/>
      </c>
      <c r="F38" s="13" t="str">
        <f>IF(E38="","",tblTally!L36+tblTally!N36+tblTally!AV36+tblTally!BD36+tblTally!BE36)</f>
        <v/>
      </c>
      <c r="G38" s="18">
        <f>IF(tblTally!E36="","",tblTally!E36/100)</f>
        <v>0.33</v>
      </c>
      <c r="H38" s="18">
        <f t="shared" si="3"/>
        <v>0.33</v>
      </c>
      <c r="I38" s="18">
        <f>ModelParameters!Intercept+((B38-ModelParameters!MeanFlow)/ModelParameters!SDFlow)*ModelParameters!FlowSlope+((D38-ModelParameters!MeanDiversion)/ModelParameters!SDDiversion)*ModelParameters!DiversionSlope</f>
        <v>1.1608106032227632</v>
      </c>
      <c r="J38" s="18">
        <f t="shared" si="4"/>
        <v>0.76147997447035254</v>
      </c>
      <c r="K38" s="21">
        <f t="shared" si="5"/>
        <v>0.82953502491401288</v>
      </c>
      <c r="L38" s="13" t="str">
        <f t="shared" si="6"/>
        <v/>
      </c>
    </row>
    <row r="39" spans="1:12" ht="14.25" x14ac:dyDescent="0.45">
      <c r="A39" s="17">
        <f>IF(tblTally!B37="","",tblTally!B37)</f>
        <v>46089</v>
      </c>
      <c r="B39" s="13">
        <f>IF(tblTally!B37="","",tblTally!C37+tblTally!D37)</f>
        <v>3382.0299999999997</v>
      </c>
      <c r="C39" s="13">
        <f>IF(tblTally!C37="","",tblTally!C37)</f>
        <v>1438.04</v>
      </c>
      <c r="D39" s="18">
        <f t="shared" si="2"/>
        <v>0.42520024955426183</v>
      </c>
      <c r="E39" s="13" t="str">
        <f>IF(tblTally!L37+tblTally!N37=0,"",tblTally!L37+tblTally!N37+tblTally!AH37)</f>
        <v/>
      </c>
      <c r="F39" s="13" t="str">
        <f>IF(E39="","",tblTally!L37+tblTally!N37+tblTally!AV37+tblTally!BD37+tblTally!BE37)</f>
        <v/>
      </c>
      <c r="G39" s="18">
        <f>IF(tblTally!E37="","",tblTally!E37/100)</f>
        <v>0.33</v>
      </c>
      <c r="H39" s="18">
        <f t="shared" si="3"/>
        <v>0.33</v>
      </c>
      <c r="I39" s="18">
        <f>ModelParameters!Intercept+((B39-ModelParameters!MeanFlow)/ModelParameters!SDFlow)*ModelParameters!FlowSlope+((D39-ModelParameters!MeanDiversion)/ModelParameters!SDDiversion)*ModelParameters!DiversionSlope</f>
        <v>1.2026538546635714</v>
      </c>
      <c r="J39" s="18">
        <f t="shared" si="4"/>
        <v>0.76899655301795755</v>
      </c>
      <c r="K39" s="21">
        <f t="shared" si="5"/>
        <v>0.82918049550396944</v>
      </c>
      <c r="L39" s="13" t="str">
        <f t="shared" si="6"/>
        <v/>
      </c>
    </row>
    <row r="40" spans="1:12" ht="14.25" x14ac:dyDescent="0.45">
      <c r="A40" s="17">
        <f>IF(tblTally!B38="","",tblTally!B38)</f>
        <v>46090</v>
      </c>
      <c r="B40" s="13">
        <f>IF(tblTally!B38="","",tblTally!C38+tblTally!D38)</f>
        <v>3673.09</v>
      </c>
      <c r="C40" s="13">
        <f>IF(tblTally!C38="","",tblTally!C38)</f>
        <v>1447.07</v>
      </c>
      <c r="D40" s="18">
        <f t="shared" si="2"/>
        <v>0.39396529897171045</v>
      </c>
      <c r="E40" s="13" t="str">
        <f>IF(tblTally!L38+tblTally!N38=0,"",tblTally!L38+tblTally!N38+tblTally!AH38)</f>
        <v/>
      </c>
      <c r="F40" s="13" t="str">
        <f>IF(E40="","",tblTally!L38+tblTally!N38+tblTally!AV38+tblTally!BD38+tblTally!BE38)</f>
        <v/>
      </c>
      <c r="G40" s="18">
        <f>IF(tblTally!E38="","",tblTally!E38/100)</f>
        <v>0.33</v>
      </c>
      <c r="H40" s="18">
        <f t="shared" si="3"/>
        <v>0.33</v>
      </c>
      <c r="I40" s="18">
        <f>ModelParameters!Intercept+((B40-ModelParameters!MeanFlow)/ModelParameters!SDFlow)*ModelParameters!FlowSlope+((D40-ModelParameters!MeanDiversion)/ModelParameters!SDDiversion)*ModelParameters!DiversionSlope</f>
        <v>0.88074537037835809</v>
      </c>
      <c r="J40" s="18">
        <f t="shared" si="4"/>
        <v>0.70697665633410867</v>
      </c>
      <c r="K40" s="21">
        <f t="shared" si="5"/>
        <v>0.82892042765705298</v>
      </c>
      <c r="L40" s="13" t="str">
        <f t="shared" si="6"/>
        <v/>
      </c>
    </row>
    <row r="41" spans="1:12" ht="14.25" x14ac:dyDescent="0.45">
      <c r="A41" s="17">
        <f>IF(tblTally!B39="","",tblTally!B39)</f>
        <v>46091</v>
      </c>
      <c r="B41" s="13">
        <f>IF(tblTally!B39="","",tblTally!C39+tblTally!D39)</f>
        <v>4547.62</v>
      </c>
      <c r="C41" s="13">
        <f>IF(tblTally!C39="","",tblTally!C39)</f>
        <v>1449.01</v>
      </c>
      <c r="D41" s="18">
        <f t="shared" si="2"/>
        <v>0.31863040447530799</v>
      </c>
      <c r="E41" s="13" t="str">
        <f>IF(tblTally!L39+tblTally!N39=0,"",tblTally!L39+tblTally!N39+tblTally!AH39)</f>
        <v/>
      </c>
      <c r="F41" s="13" t="str">
        <f>IF(E41="","",tblTally!L39+tblTally!N39+tblTally!AV39+tblTally!BD39+tblTally!BE39)</f>
        <v/>
      </c>
      <c r="G41" s="18">
        <f>IF(tblTally!E39="","",tblTally!E39/100)</f>
        <v>0.33</v>
      </c>
      <c r="H41" s="18">
        <f t="shared" si="3"/>
        <v>0.33</v>
      </c>
      <c r="I41" s="18">
        <f>ModelParameters!Intercept+((B41-ModelParameters!MeanFlow)/ModelParameters!SDFlow)*ModelParameters!FlowSlope+((D41-ModelParameters!MeanDiversion)/ModelParameters!SDDiversion)*ModelParameters!DiversionSlope</f>
        <v>6.238152296580847E-2</v>
      </c>
      <c r="J41" s="18">
        <f t="shared" si="4"/>
        <v>0.51559032531597848</v>
      </c>
      <c r="K41" s="21">
        <f t="shared" si="5"/>
        <v>0.8283121910730683</v>
      </c>
      <c r="L41" s="13" t="str">
        <f t="shared" si="6"/>
        <v/>
      </c>
    </row>
    <row r="42" spans="1:12" ht="14.25" x14ac:dyDescent="0.45">
      <c r="A42" s="17">
        <f>IF(tblTally!B40="","",tblTally!B40)</f>
        <v>46092</v>
      </c>
      <c r="B42" s="13">
        <f>IF(tblTally!B40="","",tblTally!C40+tblTally!D40)</f>
        <v>4855.6100000000006</v>
      </c>
      <c r="C42" s="13">
        <f>IF(tblTally!C40="","",tblTally!C40)</f>
        <v>1450.58</v>
      </c>
      <c r="D42" s="18">
        <f t="shared" si="2"/>
        <v>0.29874310333820048</v>
      </c>
      <c r="E42" s="13" t="str">
        <f>IF(tblTally!L40+tblTally!N40=0,"",tblTally!L40+tblTally!N40+tblTally!AH40)</f>
        <v/>
      </c>
      <c r="F42" s="13" t="str">
        <f>IF(E42="","",tblTally!L40+tblTally!N40+tblTally!AV40+tblTally!BD40+tblTally!BE40)</f>
        <v/>
      </c>
      <c r="G42" s="18">
        <f>IF(tblTally!E40="","",tblTally!E40/100)</f>
        <v>0.33</v>
      </c>
      <c r="H42" s="18">
        <f t="shared" si="3"/>
        <v>0.33</v>
      </c>
      <c r="I42" s="18">
        <f>ModelParameters!Intercept+((B42-ModelParameters!MeanFlow)/ModelParameters!SDFlow)*ModelParameters!FlowSlope+((D42-ModelParameters!MeanDiversion)/ModelParameters!SDDiversion)*ModelParameters!DiversionSlope</f>
        <v>-0.1724121110804433</v>
      </c>
      <c r="J42" s="18">
        <f t="shared" si="4"/>
        <v>0.45700342894245249</v>
      </c>
      <c r="K42" s="21">
        <f t="shared" si="5"/>
        <v>0.82768104191544634</v>
      </c>
      <c r="L42" s="13" t="str">
        <f t="shared" si="6"/>
        <v/>
      </c>
    </row>
    <row r="43" spans="1:12" ht="14.25" x14ac:dyDescent="0.45">
      <c r="A43" s="17">
        <f>IF(tblTally!B41="","",tblTally!B41)</f>
        <v>46093</v>
      </c>
      <c r="B43" s="13">
        <f>IF(tblTally!B41="","",tblTally!C41+tblTally!D41)</f>
        <v>4534.3900000000003</v>
      </c>
      <c r="C43" s="13">
        <f>IF(tblTally!C41="","",tblTally!C41)</f>
        <v>1442.82</v>
      </c>
      <c r="D43" s="18">
        <f t="shared" si="2"/>
        <v>0.31819495014764937</v>
      </c>
      <c r="E43" s="13" t="str">
        <f>IF(tblTally!L41+tblTally!N41=0,"",tblTally!L41+tblTally!N41+tblTally!AH41)</f>
        <v/>
      </c>
      <c r="F43" s="13" t="str">
        <f>IF(E43="","",tblTally!L41+tblTally!N41+tblTally!AV41+tblTally!BD41+tblTally!BE41)</f>
        <v/>
      </c>
      <c r="G43" s="18">
        <f>IF(tblTally!E41="","",tblTally!E41/100)</f>
        <v>0.33</v>
      </c>
      <c r="H43" s="18">
        <f t="shared" si="3"/>
        <v>0.33</v>
      </c>
      <c r="I43" s="18">
        <f>ModelParameters!Intercept+((B43-ModelParameters!MeanFlow)/ModelParameters!SDFlow)*ModelParameters!FlowSlope+((D43-ModelParameters!MeanDiversion)/ModelParameters!SDDiversion)*ModelParameters!DiversionSlope</f>
        <v>6.2098176269283697E-2</v>
      </c>
      <c r="J43" s="18">
        <f t="shared" si="4"/>
        <v>0.5155195571994553</v>
      </c>
      <c r="K43" s="21">
        <f t="shared" si="5"/>
        <v>0.82657845843964095</v>
      </c>
      <c r="L43" s="13" t="str">
        <f t="shared" si="6"/>
        <v/>
      </c>
    </row>
    <row r="44" spans="1:12" ht="14.25" x14ac:dyDescent="0.45">
      <c r="A44" s="17">
        <f>IF(tblTally!B42="","",tblTally!B42)</f>
        <v>46094</v>
      </c>
      <c r="B44" s="13">
        <f>IF(tblTally!B42="","",tblTally!C42+tblTally!D42)</f>
        <v>5993.83</v>
      </c>
      <c r="C44" s="13">
        <f>IF(tblTally!C42="","",tblTally!C42)</f>
        <v>1445.1</v>
      </c>
      <c r="D44" s="18">
        <f t="shared" si="2"/>
        <v>0.2410979290370264</v>
      </c>
      <c r="E44" s="13" t="str">
        <f>IF(tblTally!L42+tblTally!N42=0,"",tblTally!L42+tblTally!N42+tblTally!AH42)</f>
        <v/>
      </c>
      <c r="F44" s="13" t="str">
        <f>IF(E44="","",tblTally!L42+tblTally!N42+tblTally!AV42+tblTally!BD42+tblTally!BE42)</f>
        <v/>
      </c>
      <c r="G44" s="18">
        <f>IF(tblTally!E42="","",tblTally!E42/100)</f>
        <v>0.33</v>
      </c>
      <c r="H44" s="18">
        <f t="shared" si="3"/>
        <v>0.33</v>
      </c>
      <c r="I44" s="18">
        <f>ModelParameters!Intercept+((B44-ModelParameters!MeanFlow)/ModelParameters!SDFlow)*ModelParameters!FlowSlope+((D44-ModelParameters!MeanDiversion)/ModelParameters!SDDiversion)*ModelParameters!DiversionSlope</f>
        <v>-0.91268562565021716</v>
      </c>
      <c r="J44" s="18">
        <f t="shared" si="4"/>
        <v>0.28645058969247222</v>
      </c>
      <c r="K44" s="21">
        <f t="shared" si="5"/>
        <v>0.8259696933862215</v>
      </c>
      <c r="L44" s="13" t="str">
        <f t="shared" si="6"/>
        <v/>
      </c>
    </row>
    <row r="45" spans="1:12" ht="14.25" x14ac:dyDescent="0.45">
      <c r="A45" s="17">
        <f>IF(tblTally!B43="","",tblTally!B43)</f>
        <v>46095</v>
      </c>
      <c r="B45" s="13">
        <f>IF(tblTally!B43="","",tblTally!C43+tblTally!D43)</f>
        <v>7686.0700000000006</v>
      </c>
      <c r="C45" s="13">
        <f>IF(tblTally!C43="","",tblTally!C43)</f>
        <v>1435.43</v>
      </c>
      <c r="D45" s="18">
        <f t="shared" si="2"/>
        <v>0.18675734152824525</v>
      </c>
      <c r="E45" s="13" t="str">
        <f>IF(tblTally!L43+tblTally!N43=0,"",tblTally!L43+tblTally!N43+tblTally!AH43)</f>
        <v/>
      </c>
      <c r="F45" s="13" t="str">
        <f>IF(E45="","",tblTally!L43+tblTally!N43+tblTally!AV43+tblTally!BD43+tblTally!BE43)</f>
        <v/>
      </c>
      <c r="G45" s="18">
        <f>IF(tblTally!E43="","",tblTally!E43/100)</f>
        <v>0.33</v>
      </c>
      <c r="H45" s="18">
        <f t="shared" si="3"/>
        <v>0.33</v>
      </c>
      <c r="I45" s="18">
        <f>ModelParameters!Intercept+((B45-ModelParameters!MeanFlow)/ModelParameters!SDFlow)*ModelParameters!FlowSlope+((D45-ModelParameters!MeanDiversion)/ModelParameters!SDDiversion)*ModelParameters!DiversionSlope</f>
        <v>-1.7611313721095669</v>
      </c>
      <c r="J45" s="18">
        <f t="shared" si="4"/>
        <v>0.14664870005272587</v>
      </c>
      <c r="K45" s="21">
        <f t="shared" si="5"/>
        <v>0.82474626130357254</v>
      </c>
      <c r="L45" s="13" t="str">
        <f t="shared" si="6"/>
        <v/>
      </c>
    </row>
    <row r="46" spans="1:12" ht="14.25" x14ac:dyDescent="0.45">
      <c r="A46" s="17">
        <f>IF(tblTally!B44="","",tblTally!B44)</f>
        <v>46096</v>
      </c>
      <c r="B46" s="13">
        <f>IF(tblTally!B44="","",tblTally!C44+tblTally!D44)</f>
        <v>9212.9</v>
      </c>
      <c r="C46" s="13">
        <f>IF(tblTally!C44="","",tblTally!C44)</f>
        <v>1442.6</v>
      </c>
      <c r="D46" s="18">
        <f t="shared" si="2"/>
        <v>0.15658478872016413</v>
      </c>
      <c r="E46" s="13" t="str">
        <f>IF(tblTally!L44+tblTally!N44=0,"",tblTally!L44+tblTally!N44+tblTally!AH44)</f>
        <v/>
      </c>
      <c r="F46" s="13" t="str">
        <f>IF(E46="","",tblTally!L44+tblTally!N44+tblTally!AV44+tblTally!BD44+tblTally!BE44)</f>
        <v/>
      </c>
      <c r="G46" s="18">
        <f>IF(tblTally!E44="","",tblTally!E44/100)</f>
        <v>0.33</v>
      </c>
      <c r="H46" s="18">
        <f t="shared" si="3"/>
        <v>0.33</v>
      </c>
      <c r="I46" s="18">
        <f>ModelParameters!Intercept+((B46-ModelParameters!MeanFlow)/ModelParameters!SDFlow)*ModelParameters!FlowSlope+((D46-ModelParameters!MeanDiversion)/ModelParameters!SDDiversion)*ModelParameters!DiversionSlope</f>
        <v>-2.3750435743045637</v>
      </c>
      <c r="J46" s="18">
        <f t="shared" si="4"/>
        <v>8.509565249511572E-2</v>
      </c>
      <c r="K46" s="21">
        <f t="shared" si="5"/>
        <v>0.82437615758120864</v>
      </c>
      <c r="L46" s="13" t="str">
        <f t="shared" si="6"/>
        <v/>
      </c>
    </row>
    <row r="47" spans="1:12" ht="14.25" x14ac:dyDescent="0.45">
      <c r="A47" s="17">
        <f>IF(tblTally!B45="","",tblTally!B45)</f>
        <v>46097</v>
      </c>
      <c r="B47" s="13">
        <f>IF(tblTally!B45="","",tblTally!C45+tblTally!D45)</f>
        <v>8342.5300000000007</v>
      </c>
      <c r="C47" s="13">
        <f>IF(tblTally!C45="","",tblTally!C45)</f>
        <v>1445.27</v>
      </c>
      <c r="D47" s="18">
        <f t="shared" si="2"/>
        <v>0.1732412109995409</v>
      </c>
      <c r="E47" s="13" t="str">
        <f>IF(tblTally!L45+tblTally!N45=0,"",tblTally!L45+tblTally!N45+tblTally!AH45)</f>
        <v/>
      </c>
      <c r="F47" s="13" t="str">
        <f>IF(E47="","",tblTally!L45+tblTally!N45+tblTally!AV45+tblTally!BD45+tblTally!BE45)</f>
        <v/>
      </c>
      <c r="G47" s="18">
        <f>IF(tblTally!E45="","",tblTally!E45/100)</f>
        <v>0.33</v>
      </c>
      <c r="H47" s="18">
        <f t="shared" si="3"/>
        <v>0.33</v>
      </c>
      <c r="I47" s="18">
        <f>ModelParameters!Intercept+((B47-ModelParameters!MeanFlow)/ModelParameters!SDFlow)*ModelParameters!FlowSlope+((D47-ModelParameters!MeanDiversion)/ModelParameters!SDDiversion)*ModelParameters!DiversionSlope</f>
        <v>-2.0294519230150003</v>
      </c>
      <c r="J47" s="18">
        <f t="shared" si="4"/>
        <v>0.11614517333494577</v>
      </c>
      <c r="K47" s="21">
        <f t="shared" si="5"/>
        <v>0.82377151647892755</v>
      </c>
      <c r="L47" s="13" t="str">
        <f t="shared" si="6"/>
        <v/>
      </c>
    </row>
    <row r="48" spans="1:12" ht="14.25" x14ac:dyDescent="0.45">
      <c r="A48" s="17">
        <f>IF(tblTally!B46="","",tblTally!B46)</f>
        <v>46098</v>
      </c>
      <c r="B48" s="13">
        <f>IF(tblTally!B46="","",tblTally!C46+tblTally!D46)</f>
        <v>7332.49</v>
      </c>
      <c r="C48" s="13">
        <f>IF(tblTally!C46="","",tblTally!C46)</f>
        <v>1433.79</v>
      </c>
      <c r="D48" s="18">
        <f t="shared" si="2"/>
        <v>0.1955393052019164</v>
      </c>
      <c r="E48" s="13" t="str">
        <f>IF(tblTally!L46+tblTally!N46=0,"",tblTally!L46+tblTally!N46+tblTally!AH46)</f>
        <v/>
      </c>
      <c r="F48" s="13" t="str">
        <f>IF(E48="","",tblTally!L46+tblTally!N46+tblTally!AV46+tblTally!BD46+tblTally!BE46)</f>
        <v/>
      </c>
      <c r="G48" s="18">
        <f>IF(tblTally!E46="","",tblTally!E46/100)</f>
        <v>0.33</v>
      </c>
      <c r="H48" s="18">
        <f t="shared" si="3"/>
        <v>0.33</v>
      </c>
      <c r="I48" s="18">
        <f>ModelParameters!Intercept+((B48-ModelParameters!MeanFlow)/ModelParameters!SDFlow)*ModelParameters!FlowSlope+((D48-ModelParameters!MeanDiversion)/ModelParameters!SDDiversion)*ModelParameters!DiversionSlope</f>
        <v>-1.6045342115020511</v>
      </c>
      <c r="J48" s="18">
        <f t="shared" si="4"/>
        <v>0.16734884994782917</v>
      </c>
      <c r="K48" s="21">
        <f t="shared" si="5"/>
        <v>0.82242088786525402</v>
      </c>
      <c r="L48" s="13" t="str">
        <f t="shared" si="6"/>
        <v/>
      </c>
    </row>
    <row r="49" spans="1:12" ht="14.25" x14ac:dyDescent="0.45">
      <c r="A49" s="17">
        <f>IF(tblTally!B47="","",tblTally!B47)</f>
        <v>46099</v>
      </c>
      <c r="B49" s="13">
        <f>IF(tblTally!B47="","",tblTally!C47+tblTally!D47)</f>
        <v>9191.18</v>
      </c>
      <c r="C49" s="13">
        <f>IF(tblTally!C47="","",tblTally!C47)</f>
        <v>1439.93</v>
      </c>
      <c r="D49" s="18">
        <f t="shared" si="2"/>
        <v>0.15666432384089965</v>
      </c>
      <c r="E49" s="13" t="str">
        <f>IF(tblTally!L47+tblTally!N47=0,"",tblTally!L47+tblTally!N47+tblTally!AH47)</f>
        <v/>
      </c>
      <c r="F49" s="13" t="str">
        <f>IF(E49="","",tblTally!L47+tblTally!N47+tblTally!AV47+tblTally!BD47+tblTally!BE47)</f>
        <v/>
      </c>
      <c r="G49" s="18">
        <f>IF(tblTally!E47="","",tblTally!E47/100)</f>
        <v>0.33</v>
      </c>
      <c r="H49" s="18">
        <f t="shared" si="3"/>
        <v>0.33</v>
      </c>
      <c r="I49" s="18">
        <f>ModelParameters!Intercept+((B49-ModelParameters!MeanFlow)/ModelParameters!SDFlow)*ModelParameters!FlowSlope+((D49-ModelParameters!MeanDiversion)/ModelParameters!SDDiversion)*ModelParameters!DiversionSlope</f>
        <v>-2.3691217243451996</v>
      </c>
      <c r="J49" s="18">
        <f t="shared" si="4"/>
        <v>8.5557828683343412E-2</v>
      </c>
      <c r="K49" s="21">
        <f t="shared" si="5"/>
        <v>0.82198625309766771</v>
      </c>
      <c r="L49" s="13" t="str">
        <f t="shared" si="6"/>
        <v/>
      </c>
    </row>
    <row r="50" spans="1:12" ht="14.25" x14ac:dyDescent="0.45">
      <c r="A50" s="17">
        <f>IF(tblTally!B48="","",tblTally!B48)</f>
        <v>46100</v>
      </c>
      <c r="B50" s="13">
        <f>IF(tblTally!B48="","",tblTally!C48+tblTally!D48)</f>
        <v>13243.619999999999</v>
      </c>
      <c r="C50" s="13">
        <f>IF(tblTally!C48="","",tblTally!C48)</f>
        <v>1419.56</v>
      </c>
      <c r="D50" s="18">
        <f t="shared" si="2"/>
        <v>0.10718821591075552</v>
      </c>
      <c r="E50" s="13" t="str">
        <f>IF(tblTally!L48+tblTally!N48=0,"",tblTally!L48+tblTally!N48+tblTally!AH48)</f>
        <v/>
      </c>
      <c r="F50" s="13" t="str">
        <f>IF(E50="","",tblTally!L48+tblTally!N48+tblTally!AV48+tblTally!BD48+tblTally!BE48)</f>
        <v/>
      </c>
      <c r="G50" s="18">
        <f>IF(tblTally!E48="","",tblTally!E48/100)</f>
        <v>0.33</v>
      </c>
      <c r="H50" s="18">
        <f t="shared" si="3"/>
        <v>0.33</v>
      </c>
      <c r="I50" s="18">
        <f>ModelParameters!Intercept+((B50-ModelParameters!MeanFlow)/ModelParameters!SDFlow)*ModelParameters!FlowSlope+((D50-ModelParameters!MeanDiversion)/ModelParameters!SDDiversion)*ModelParameters!DiversionSlope</f>
        <v>-3.7524701048930429</v>
      </c>
      <c r="J50" s="18">
        <f t="shared" si="4"/>
        <v>2.2921982802160578E-2</v>
      </c>
      <c r="K50" s="21">
        <f t="shared" si="5"/>
        <v>0.82012899797833949</v>
      </c>
      <c r="L50" s="13" t="str">
        <f t="shared" si="6"/>
        <v/>
      </c>
    </row>
    <row r="51" spans="1:12" ht="14.25" x14ac:dyDescent="0.45">
      <c r="A51" s="17" t="str">
        <f>IF(tblTally!B49="","",tblTally!B49)</f>
        <v/>
      </c>
      <c r="B51" s="13" t="str">
        <f>IF(tblTally!B49="","",tblTally!C49+tblTally!D49)</f>
        <v/>
      </c>
      <c r="C51" s="13">
        <f>IF(tblTally!C49="","",tblTally!C49)</f>
        <v>1409.3</v>
      </c>
      <c r="D51" s="18" t="e">
        <f t="shared" si="2"/>
        <v>#VALUE!</v>
      </c>
      <c r="E51" s="13" t="str">
        <f>IF(tblTally!L49+tblTally!N49=0,"",tblTally!L49+tblTally!N49+tblTally!AH49)</f>
        <v/>
      </c>
      <c r="F51" s="13" t="str">
        <f>IF(E51="","",tblTally!L49+tblTally!N49+tblTally!AV49+tblTally!BD49+tblTally!BE49)</f>
        <v/>
      </c>
      <c r="G51" s="18" t="str">
        <f>IF(tblTally!E49="","",tblTally!E49/100)</f>
        <v/>
      </c>
      <c r="H51" s="18" t="str">
        <f t="shared" si="3"/>
        <v/>
      </c>
      <c r="I51" s="18" t="e">
        <f>ModelParameters!Intercept+((B51-ModelParameters!MeanFlow)/ModelParameters!SDFlow)*ModelParameters!FlowSlope+((D51-ModelParameters!MeanDiversion)/ModelParameters!SDDiversion)*ModelParameters!DiversionSlope</f>
        <v>#VALUE!</v>
      </c>
      <c r="J51" s="18" t="e">
        <f t="shared" si="4"/>
        <v>#VALUE!</v>
      </c>
      <c r="K51" s="21" t="e">
        <f t="shared" si="5"/>
        <v>#VALUE!</v>
      </c>
      <c r="L51" s="13" t="str">
        <f t="shared" si="6"/>
        <v/>
      </c>
    </row>
    <row r="52" spans="1:12" ht="14.25" x14ac:dyDescent="0.45">
      <c r="A52" s="17" t="str">
        <f>IF(tblTally!B50="","",tblTally!B50)</f>
        <v/>
      </c>
      <c r="B52" s="13" t="str">
        <f>IF(tblTally!B50="","",tblTally!C50+tblTally!D50)</f>
        <v/>
      </c>
      <c r="C52" s="13" t="str">
        <f>IF(tblTally!C50="","",tblTally!C50)</f>
        <v/>
      </c>
      <c r="D52" s="18" t="str">
        <f t="shared" si="2"/>
        <v/>
      </c>
      <c r="E52" s="13" t="str">
        <f>IF(tblTally!L50+tblTally!N50=0,"",tblTally!L50+tblTally!N50+tblTally!AH50)</f>
        <v/>
      </c>
      <c r="F52" s="13" t="str">
        <f>IF(E52="","",tblTally!L50+tblTally!N50+tblTally!AV50+tblTally!BD50+tblTally!BE50)</f>
        <v/>
      </c>
      <c r="G52" s="18" t="str">
        <f>IF(tblTally!E50="","",tblTally!E50/100)</f>
        <v/>
      </c>
      <c r="H52" s="18" t="str">
        <f t="shared" si="3"/>
        <v/>
      </c>
      <c r="I52" s="18" t="e">
        <f>ModelParameters!Intercept+((B52-ModelParameters!MeanFlow)/ModelParameters!SDFlow)*ModelParameters!FlowSlope+((D52-ModelParameters!MeanDiversion)/ModelParameters!SDDiversion)*ModelParameters!DiversionSlope</f>
        <v>#VALUE!</v>
      </c>
      <c r="J52" s="18" t="e">
        <f t="shared" si="4"/>
        <v>#VALUE!</v>
      </c>
      <c r="K52" s="21" t="e">
        <f t="shared" si="5"/>
        <v>#VALUE!</v>
      </c>
      <c r="L52" s="13" t="str">
        <f t="shared" si="6"/>
        <v/>
      </c>
    </row>
    <row r="53" spans="1:12" ht="14.25" x14ac:dyDescent="0.45">
      <c r="A53" s="17" t="str">
        <f>IF(tblTally!B51="","",tblTally!B51)</f>
        <v/>
      </c>
      <c r="B53" s="13" t="str">
        <f>IF(tblTally!B51="","",tblTally!C51+tblTally!D51)</f>
        <v/>
      </c>
      <c r="C53" s="13" t="str">
        <f>IF(tblTally!C51="","",tblTally!C51)</f>
        <v/>
      </c>
      <c r="D53" s="18" t="str">
        <f t="shared" si="2"/>
        <v/>
      </c>
      <c r="E53" s="13" t="str">
        <f>IF(tblTally!L51+tblTally!N51=0,"",tblTally!L51+tblTally!N51+tblTally!AH51)</f>
        <v/>
      </c>
      <c r="F53" s="13" t="str">
        <f>IF(E53="","",tblTally!L51+tblTally!N51+tblTally!AV51+tblTally!BD51+tblTally!BE51)</f>
        <v/>
      </c>
      <c r="G53" s="18" t="str">
        <f>IF(tblTally!E51="","",tblTally!E51/100)</f>
        <v/>
      </c>
      <c r="H53" s="18" t="str">
        <f t="shared" si="3"/>
        <v/>
      </c>
      <c r="I53" s="18" t="e">
        <f>ModelParameters!Intercept+((B53-ModelParameters!MeanFlow)/ModelParameters!SDFlow)*ModelParameters!FlowSlope+((D53-ModelParameters!MeanDiversion)/ModelParameters!SDDiversion)*ModelParameters!DiversionSlope</f>
        <v>#VALUE!</v>
      </c>
      <c r="J53" s="18" t="e">
        <f t="shared" si="4"/>
        <v>#VALUE!</v>
      </c>
      <c r="K53" s="21" t="e">
        <f t="shared" si="5"/>
        <v>#VALUE!</v>
      </c>
      <c r="L53" s="13" t="str">
        <f t="shared" si="6"/>
        <v/>
      </c>
    </row>
    <row r="54" spans="1:12" ht="14.25" x14ac:dyDescent="0.45">
      <c r="A54" s="17" t="str">
        <f>IF(tblTally!B52="","",tblTally!B52)</f>
        <v/>
      </c>
      <c r="B54" s="13" t="str">
        <f>IF(tblTally!B52="","",tblTally!C52+tblTally!D52)</f>
        <v/>
      </c>
      <c r="C54" s="13" t="str">
        <f>IF(tblTally!C52="","",tblTally!C52)</f>
        <v/>
      </c>
      <c r="D54" s="18" t="str">
        <f t="shared" si="2"/>
        <v/>
      </c>
      <c r="E54" s="13" t="str">
        <f>IF(tblTally!L52+tblTally!N52=0,"",tblTally!L52+tblTally!N52+tblTally!AH52)</f>
        <v/>
      </c>
      <c r="F54" s="13" t="str">
        <f>IF(E54="","",tblTally!L52+tblTally!N52+tblTally!AV52+tblTally!BD52+tblTally!BE52)</f>
        <v/>
      </c>
      <c r="G54" s="18" t="str">
        <f>IF(tblTally!E52="","",tblTally!E52/100)</f>
        <v/>
      </c>
      <c r="H54" s="18" t="str">
        <f t="shared" si="3"/>
        <v/>
      </c>
      <c r="I54" s="18" t="e">
        <f>ModelParameters!Intercept+((B54-ModelParameters!MeanFlow)/ModelParameters!SDFlow)*ModelParameters!FlowSlope+((D54-ModelParameters!MeanDiversion)/ModelParameters!SDDiversion)*ModelParameters!DiversionSlope</f>
        <v>#VALUE!</v>
      </c>
      <c r="J54" s="18" t="e">
        <f t="shared" si="4"/>
        <v>#VALUE!</v>
      </c>
      <c r="K54" s="21" t="e">
        <f t="shared" si="5"/>
        <v>#VALUE!</v>
      </c>
      <c r="L54" s="13" t="str">
        <f t="shared" si="6"/>
        <v/>
      </c>
    </row>
    <row r="55" spans="1:12" ht="14.25" x14ac:dyDescent="0.45">
      <c r="A55" s="17" t="str">
        <f>IF(tblTally!B53="","",tblTally!B53)</f>
        <v/>
      </c>
      <c r="B55" s="13" t="str">
        <f>IF(tblTally!B53="","",tblTally!C53+tblTally!D53)</f>
        <v/>
      </c>
      <c r="C55" s="13" t="str">
        <f>IF(tblTally!C53="","",tblTally!C53)</f>
        <v/>
      </c>
      <c r="D55" s="18" t="str">
        <f t="shared" si="2"/>
        <v/>
      </c>
      <c r="E55" s="13" t="str">
        <f>IF(tblTally!L53+tblTally!N53=0,"",tblTally!L53+tblTally!N53+tblTally!AH53)</f>
        <v/>
      </c>
      <c r="F55" s="13" t="str">
        <f>IF(E55="","",tblTally!L53+tblTally!N53+tblTally!AV53+tblTally!BD53+tblTally!BE53)</f>
        <v/>
      </c>
      <c r="G55" s="18" t="str">
        <f>IF(tblTally!E53="","",tblTally!E53/100)</f>
        <v/>
      </c>
      <c r="H55" s="18" t="str">
        <f t="shared" si="3"/>
        <v/>
      </c>
      <c r="I55" s="18" t="e">
        <f>ModelParameters!Intercept+((B55-ModelParameters!MeanFlow)/ModelParameters!SDFlow)*ModelParameters!FlowSlope+((D55-ModelParameters!MeanDiversion)/ModelParameters!SDDiversion)*ModelParameters!DiversionSlope</f>
        <v>#VALUE!</v>
      </c>
      <c r="J55" s="18" t="e">
        <f t="shared" si="4"/>
        <v>#VALUE!</v>
      </c>
      <c r="K55" s="21" t="e">
        <f t="shared" si="5"/>
        <v>#VALUE!</v>
      </c>
      <c r="L55" s="13" t="str">
        <f t="shared" si="6"/>
        <v/>
      </c>
    </row>
    <row r="56" spans="1:12" ht="14.25" x14ac:dyDescent="0.45">
      <c r="A56" s="17" t="str">
        <f>IF(tblTally!B54="","",tblTally!B54)</f>
        <v/>
      </c>
      <c r="B56" s="13" t="str">
        <f>IF(tblTally!B54="","",tblTally!C54+tblTally!D54)</f>
        <v/>
      </c>
      <c r="C56" s="13" t="str">
        <f>IF(tblTally!C54="","",tblTally!C54)</f>
        <v/>
      </c>
      <c r="D56" s="18" t="str">
        <f t="shared" si="2"/>
        <v/>
      </c>
      <c r="E56" s="13" t="str">
        <f>IF(tblTally!L54+tblTally!N54=0,"",tblTally!L54+tblTally!N54+tblTally!AH54)</f>
        <v/>
      </c>
      <c r="F56" s="13" t="str">
        <f>IF(E56="","",tblTally!L54+tblTally!N54+tblTally!AV54+tblTally!BD54+tblTally!BE54)</f>
        <v/>
      </c>
      <c r="G56" s="18" t="str">
        <f>IF(tblTally!E54="","",tblTally!E54/100)</f>
        <v/>
      </c>
      <c r="H56" s="18" t="str">
        <f t="shared" si="3"/>
        <v/>
      </c>
      <c r="I56" s="18" t="e">
        <f>ModelParameters!Intercept+((B56-ModelParameters!MeanFlow)/ModelParameters!SDFlow)*ModelParameters!FlowSlope+((D56-ModelParameters!MeanDiversion)/ModelParameters!SDDiversion)*ModelParameters!DiversionSlope</f>
        <v>#VALUE!</v>
      </c>
      <c r="J56" s="18" t="e">
        <f t="shared" si="4"/>
        <v>#VALUE!</v>
      </c>
      <c r="K56" s="21" t="e">
        <f t="shared" si="5"/>
        <v>#VALUE!</v>
      </c>
      <c r="L56" s="13" t="str">
        <f t="shared" si="6"/>
        <v/>
      </c>
    </row>
    <row r="57" spans="1:12" ht="14.25" x14ac:dyDescent="0.45">
      <c r="A57" s="17" t="str">
        <f>IF(tblTally!B55="","",tblTally!B55)</f>
        <v/>
      </c>
      <c r="B57" s="13" t="str">
        <f>IF(tblTally!B55="","",tblTally!C55+tblTally!D55)</f>
        <v/>
      </c>
      <c r="C57" s="13" t="str">
        <f>IF(tblTally!C55="","",tblTally!C55)</f>
        <v/>
      </c>
      <c r="D57" s="18" t="str">
        <f t="shared" si="2"/>
        <v/>
      </c>
      <c r="E57" s="13" t="str">
        <f>IF(tblTally!L55+tblTally!N55=0,"",tblTally!L55+tblTally!N55+tblTally!AH55)</f>
        <v/>
      </c>
      <c r="F57" s="13" t="str">
        <f>IF(E57="","",tblTally!L55+tblTally!N55+tblTally!AV55+tblTally!BD55+tblTally!BE55)</f>
        <v/>
      </c>
      <c r="G57" s="18" t="str">
        <f>IF(tblTally!E55="","",tblTally!E55/100)</f>
        <v/>
      </c>
      <c r="H57" s="18" t="str">
        <f t="shared" si="3"/>
        <v/>
      </c>
      <c r="I57" s="18" t="e">
        <f>ModelParameters!Intercept+((B57-ModelParameters!MeanFlow)/ModelParameters!SDFlow)*ModelParameters!FlowSlope+((D57-ModelParameters!MeanDiversion)/ModelParameters!SDDiversion)*ModelParameters!DiversionSlope</f>
        <v>#VALUE!</v>
      </c>
      <c r="J57" s="18" t="e">
        <f t="shared" si="4"/>
        <v>#VALUE!</v>
      </c>
      <c r="K57" s="21" t="e">
        <f t="shared" si="5"/>
        <v>#VALUE!</v>
      </c>
      <c r="L57" s="13" t="str">
        <f t="shared" si="6"/>
        <v/>
      </c>
    </row>
    <row r="58" spans="1:12" ht="14.25" x14ac:dyDescent="0.45">
      <c r="A58" s="17" t="str">
        <f>IF(tblTally!B56="","",tblTally!B56)</f>
        <v/>
      </c>
      <c r="B58" s="13" t="str">
        <f>IF(tblTally!B56="","",tblTally!C56+tblTally!D56)</f>
        <v/>
      </c>
      <c r="C58" s="13" t="str">
        <f>IF(tblTally!C56="","",tblTally!C56)</f>
        <v/>
      </c>
      <c r="D58" s="18" t="str">
        <f t="shared" si="2"/>
        <v/>
      </c>
      <c r="E58" s="13" t="str">
        <f>IF(tblTally!L56+tblTally!N56=0,"",tblTally!L56+tblTally!N56+tblTally!AH56)</f>
        <v/>
      </c>
      <c r="F58" s="13" t="str">
        <f>IF(E58="","",tblTally!L56+tblTally!N56+tblTally!AV56+tblTally!BD56+tblTally!BE56)</f>
        <v/>
      </c>
      <c r="G58" s="18" t="str">
        <f>IF(tblTally!E56="","",tblTally!E56/100)</f>
        <v/>
      </c>
      <c r="H58" s="18" t="str">
        <f t="shared" si="3"/>
        <v/>
      </c>
      <c r="I58" s="18" t="e">
        <f>ModelParameters!Intercept+((B58-ModelParameters!MeanFlow)/ModelParameters!SDFlow)*ModelParameters!FlowSlope+((D58-ModelParameters!MeanDiversion)/ModelParameters!SDDiversion)*ModelParameters!DiversionSlope</f>
        <v>#VALUE!</v>
      </c>
      <c r="J58" s="18" t="e">
        <f t="shared" si="4"/>
        <v>#VALUE!</v>
      </c>
      <c r="K58" s="21" t="e">
        <f t="shared" si="5"/>
        <v>#VALUE!</v>
      </c>
      <c r="L58" s="13" t="str">
        <f t="shared" si="6"/>
        <v/>
      </c>
    </row>
    <row r="59" spans="1:12" ht="14.25" x14ac:dyDescent="0.45">
      <c r="A59" s="17" t="str">
        <f>IF(tblTally!B57="","",tblTally!B57)</f>
        <v/>
      </c>
      <c r="B59" s="13" t="str">
        <f>IF(tblTally!B57="","",tblTally!C57+tblTally!D57)</f>
        <v/>
      </c>
      <c r="C59" s="13" t="str">
        <f>IF(tblTally!C57="","",tblTally!C57)</f>
        <v/>
      </c>
      <c r="D59" s="18" t="str">
        <f t="shared" si="2"/>
        <v/>
      </c>
      <c r="E59" s="13" t="str">
        <f>IF(tblTally!L57+tblTally!N57=0,"",tblTally!L57+tblTally!N57+tblTally!AH57)</f>
        <v/>
      </c>
      <c r="F59" s="13" t="str">
        <f>IF(E59="","",tblTally!L57+tblTally!N57+tblTally!AV57+tblTally!BD57+tblTally!BE57)</f>
        <v/>
      </c>
      <c r="G59" s="18" t="str">
        <f>IF(tblTally!E57="","",tblTally!E57/100)</f>
        <v/>
      </c>
      <c r="H59" s="18" t="str">
        <f t="shared" si="3"/>
        <v/>
      </c>
      <c r="I59" s="18" t="e">
        <f>ModelParameters!Intercept+((B59-ModelParameters!MeanFlow)/ModelParameters!SDFlow)*ModelParameters!FlowSlope+((D59-ModelParameters!MeanDiversion)/ModelParameters!SDDiversion)*ModelParameters!DiversionSlope</f>
        <v>#VALUE!</v>
      </c>
      <c r="J59" s="18" t="e">
        <f t="shared" si="4"/>
        <v>#VALUE!</v>
      </c>
      <c r="K59" s="21" t="e">
        <f t="shared" si="5"/>
        <v>#VALUE!</v>
      </c>
      <c r="L59" s="13" t="str">
        <f t="shared" si="6"/>
        <v/>
      </c>
    </row>
    <row r="60" spans="1:12" ht="14.25" x14ac:dyDescent="0.45">
      <c r="A60" s="17" t="str">
        <f>IF(tblTally!B58="","",tblTally!B58)</f>
        <v/>
      </c>
      <c r="B60" s="13" t="str">
        <f>IF(tblTally!B58="","",tblTally!C58+tblTally!D58)</f>
        <v/>
      </c>
      <c r="C60" s="13" t="str">
        <f>IF(tblTally!C58="","",tblTally!C58)</f>
        <v/>
      </c>
      <c r="D60" s="18" t="str">
        <f t="shared" si="2"/>
        <v/>
      </c>
      <c r="E60" s="13" t="str">
        <f>IF(tblTally!L58+tblTally!N58=0,"",tblTally!L58+tblTally!N58+tblTally!AH58)</f>
        <v/>
      </c>
      <c r="F60" s="13" t="str">
        <f>IF(E60="","",tblTally!L58+tblTally!N58+tblTally!AV58+tblTally!BD58+tblTally!BE58)</f>
        <v/>
      </c>
      <c r="G60" s="18" t="str">
        <f>IF(tblTally!E58="","",tblTally!E58/100)</f>
        <v/>
      </c>
      <c r="H60" s="18" t="str">
        <f t="shared" si="3"/>
        <v/>
      </c>
      <c r="I60" s="18" t="e">
        <f>ModelParameters!Intercept+((B60-ModelParameters!MeanFlow)/ModelParameters!SDFlow)*ModelParameters!FlowSlope+((D60-ModelParameters!MeanDiversion)/ModelParameters!SDDiversion)*ModelParameters!DiversionSlope</f>
        <v>#VALUE!</v>
      </c>
      <c r="J60" s="18" t="e">
        <f t="shared" si="4"/>
        <v>#VALUE!</v>
      </c>
      <c r="K60" s="21" t="e">
        <f t="shared" si="5"/>
        <v>#VALUE!</v>
      </c>
      <c r="L60" s="13" t="str">
        <f t="shared" si="6"/>
        <v/>
      </c>
    </row>
    <row r="61" spans="1:12" ht="14.25" x14ac:dyDescent="0.45">
      <c r="A61" s="17" t="str">
        <f>IF(tblTally!B59="","",tblTally!B59)</f>
        <v/>
      </c>
      <c r="B61" s="13" t="str">
        <f>IF(tblTally!B59="","",tblTally!C59+tblTally!D59)</f>
        <v/>
      </c>
      <c r="C61" s="13" t="str">
        <f>IF(tblTally!C59="","",tblTally!C59)</f>
        <v/>
      </c>
      <c r="D61" s="18" t="str">
        <f t="shared" si="2"/>
        <v/>
      </c>
      <c r="E61" s="13" t="str">
        <f>IF(tblTally!L59+tblTally!N59=0,"",tblTally!L59+tblTally!N59+tblTally!AH59)</f>
        <v/>
      </c>
      <c r="F61" s="13" t="str">
        <f>IF(E61="","",tblTally!L59+tblTally!N59+tblTally!AV59+tblTally!BD59+tblTally!BE59)</f>
        <v/>
      </c>
      <c r="G61" s="18" t="str">
        <f>IF(tblTally!E59="","",tblTally!E59/100)</f>
        <v/>
      </c>
      <c r="H61" s="18" t="str">
        <f t="shared" si="3"/>
        <v/>
      </c>
      <c r="I61" s="18" t="e">
        <f>ModelParameters!Intercept+((B61-ModelParameters!MeanFlow)/ModelParameters!SDFlow)*ModelParameters!FlowSlope+((D61-ModelParameters!MeanDiversion)/ModelParameters!SDDiversion)*ModelParameters!DiversionSlope</f>
        <v>#VALUE!</v>
      </c>
      <c r="J61" s="18" t="e">
        <f t="shared" si="4"/>
        <v>#VALUE!</v>
      </c>
      <c r="K61" s="21" t="e">
        <f t="shared" si="5"/>
        <v>#VALUE!</v>
      </c>
      <c r="L61" s="13" t="str">
        <f t="shared" si="6"/>
        <v/>
      </c>
    </row>
    <row r="62" spans="1:12" ht="14.25" x14ac:dyDescent="0.45">
      <c r="A62" s="17" t="str">
        <f>IF(tblTally!B60="","",tblTally!B60)</f>
        <v/>
      </c>
      <c r="B62" s="13" t="str">
        <f>IF(tblTally!B60="","",tblTally!C60+tblTally!D60)</f>
        <v/>
      </c>
      <c r="C62" s="13" t="str">
        <f>IF(tblTally!C60="","",tblTally!C60)</f>
        <v/>
      </c>
      <c r="D62" s="18" t="str">
        <f t="shared" si="2"/>
        <v/>
      </c>
      <c r="E62" s="13" t="str">
        <f>IF(tblTally!L60+tblTally!N60=0,"",tblTally!L60+tblTally!N60+tblTally!AH60)</f>
        <v/>
      </c>
      <c r="F62" s="13" t="str">
        <f>IF(E62="","",tblTally!L60+tblTally!N60+tblTally!AV60+tblTally!BD60+tblTally!BE60)</f>
        <v/>
      </c>
      <c r="G62" s="18" t="str">
        <f>IF(tblTally!E60="","",tblTally!E60/100)</f>
        <v/>
      </c>
      <c r="H62" s="18" t="str">
        <f t="shared" si="3"/>
        <v/>
      </c>
      <c r="I62" s="18" t="e">
        <f>ModelParameters!Intercept+((B62-ModelParameters!MeanFlow)/ModelParameters!SDFlow)*ModelParameters!FlowSlope+((D62-ModelParameters!MeanDiversion)/ModelParameters!SDDiversion)*ModelParameters!DiversionSlope</f>
        <v>#VALUE!</v>
      </c>
      <c r="J62" s="18" t="e">
        <f t="shared" si="4"/>
        <v>#VALUE!</v>
      </c>
      <c r="K62" s="21" t="e">
        <f t="shared" si="5"/>
        <v>#VALUE!</v>
      </c>
      <c r="L62" s="13" t="str">
        <f t="shared" si="6"/>
        <v/>
      </c>
    </row>
    <row r="63" spans="1:12" ht="14.25" x14ac:dyDescent="0.45">
      <c r="A63" s="17" t="str">
        <f>IF(tblTally!B61="","",tblTally!B61)</f>
        <v/>
      </c>
      <c r="B63" s="13" t="str">
        <f>IF(tblTally!B61="","",tblTally!C61+tblTally!D61)</f>
        <v/>
      </c>
      <c r="C63" s="13" t="str">
        <f>IF(tblTally!C61="","",tblTally!C61)</f>
        <v/>
      </c>
      <c r="D63" s="18" t="str">
        <f t="shared" si="2"/>
        <v/>
      </c>
      <c r="E63" s="13" t="str">
        <f>IF(tblTally!L61+tblTally!N61=0,"",tblTally!L61+tblTally!N61+tblTally!AH61)</f>
        <v/>
      </c>
      <c r="F63" s="13" t="str">
        <f>IF(E63="","",tblTally!L61+tblTally!N61+tblTally!AV61+tblTally!BD61+tblTally!BE61)</f>
        <v/>
      </c>
      <c r="G63" s="18" t="str">
        <f>IF(tblTally!E61="","",tblTally!E61/100)</f>
        <v/>
      </c>
      <c r="H63" s="18" t="str">
        <f t="shared" si="3"/>
        <v/>
      </c>
      <c r="I63" s="18" t="e">
        <f>ModelParameters!Intercept+((B63-ModelParameters!MeanFlow)/ModelParameters!SDFlow)*ModelParameters!FlowSlope+((D63-ModelParameters!MeanDiversion)/ModelParameters!SDDiversion)*ModelParameters!DiversionSlope</f>
        <v>#VALUE!</v>
      </c>
      <c r="J63" s="18" t="e">
        <f t="shared" si="4"/>
        <v>#VALUE!</v>
      </c>
      <c r="K63" s="21" t="e">
        <f t="shared" si="5"/>
        <v>#VALUE!</v>
      </c>
      <c r="L63" s="13" t="str">
        <f t="shared" si="6"/>
        <v/>
      </c>
    </row>
    <row r="64" spans="1:12" ht="14.25" x14ac:dyDescent="0.45">
      <c r="A64" s="17" t="str">
        <f>IF(tblTally!B62="","",tblTally!B62)</f>
        <v/>
      </c>
      <c r="B64" s="13" t="str">
        <f>IF(tblTally!B62="","",tblTally!C62+tblTally!D62)</f>
        <v/>
      </c>
      <c r="C64" s="13" t="str">
        <f>IF(tblTally!C62="","",tblTally!C62)</f>
        <v/>
      </c>
      <c r="D64" s="18" t="str">
        <f t="shared" si="2"/>
        <v/>
      </c>
      <c r="E64" s="13" t="str">
        <f>IF(tblTally!L62+tblTally!N62=0,"",tblTally!L62+tblTally!N62+tblTally!AH62)</f>
        <v/>
      </c>
      <c r="F64" s="13" t="str">
        <f>IF(E64="","",tblTally!L62+tblTally!N62+tblTally!AV62+tblTally!BD62+tblTally!BE62)</f>
        <v/>
      </c>
      <c r="G64" s="18" t="str">
        <f>IF(tblTally!E62="","",tblTally!E62/100)</f>
        <v/>
      </c>
      <c r="H64" s="18" t="str">
        <f t="shared" si="3"/>
        <v/>
      </c>
      <c r="I64" s="18" t="e">
        <f>ModelParameters!Intercept+((B64-ModelParameters!MeanFlow)/ModelParameters!SDFlow)*ModelParameters!FlowSlope+((D64-ModelParameters!MeanDiversion)/ModelParameters!SDDiversion)*ModelParameters!DiversionSlope</f>
        <v>#VALUE!</v>
      </c>
      <c r="J64" s="18" t="e">
        <f t="shared" si="4"/>
        <v>#VALUE!</v>
      </c>
      <c r="K64" s="21" t="e">
        <f t="shared" si="5"/>
        <v>#VALUE!</v>
      </c>
      <c r="L64" s="13" t="str">
        <f t="shared" si="6"/>
        <v/>
      </c>
    </row>
    <row r="65" spans="1:12" ht="14.25" x14ac:dyDescent="0.45">
      <c r="A65" s="17" t="str">
        <f>IF(tblTally!B63="","",tblTally!B63)</f>
        <v/>
      </c>
      <c r="B65" s="13" t="str">
        <f>IF(tblTally!B63="","",tblTally!C63+tblTally!D63)</f>
        <v/>
      </c>
      <c r="C65" s="13" t="str">
        <f>IF(tblTally!C63="","",tblTally!C63)</f>
        <v/>
      </c>
      <c r="D65" s="18" t="str">
        <f t="shared" si="2"/>
        <v/>
      </c>
      <c r="E65" s="13" t="str">
        <f>IF(tblTally!L63+tblTally!N63=0,"",tblTally!L63+tblTally!N63+tblTally!AH63)</f>
        <v/>
      </c>
      <c r="F65" s="13" t="str">
        <f>IF(E65="","",tblTally!L63+tblTally!N63+tblTally!AV63+tblTally!BD63+tblTally!BE63)</f>
        <v/>
      </c>
      <c r="G65" s="18" t="str">
        <f>IF(tblTally!E63="","",tblTally!E63/100)</f>
        <v/>
      </c>
      <c r="H65" s="18" t="str">
        <f t="shared" si="3"/>
        <v/>
      </c>
      <c r="I65" s="18" t="e">
        <f>ModelParameters!Intercept+((B65-ModelParameters!MeanFlow)/ModelParameters!SDFlow)*ModelParameters!FlowSlope+((D65-ModelParameters!MeanDiversion)/ModelParameters!SDDiversion)*ModelParameters!DiversionSlope</f>
        <v>#VALUE!</v>
      </c>
      <c r="J65" s="18" t="e">
        <f t="shared" si="4"/>
        <v>#VALUE!</v>
      </c>
      <c r="K65" s="21" t="e">
        <f t="shared" si="5"/>
        <v>#VALUE!</v>
      </c>
      <c r="L65" s="13" t="str">
        <f t="shared" si="6"/>
        <v/>
      </c>
    </row>
    <row r="66" spans="1:12" ht="14.25" x14ac:dyDescent="0.45">
      <c r="A66" s="17" t="str">
        <f>IF(tblTally!B64="","",tblTally!B64)</f>
        <v/>
      </c>
      <c r="B66" s="13" t="str">
        <f>IF(tblTally!B64="","",tblTally!C64+tblTally!D64)</f>
        <v/>
      </c>
      <c r="C66" s="13" t="str">
        <f>IF(tblTally!C64="","",tblTally!C64)</f>
        <v/>
      </c>
      <c r="D66" s="18" t="str">
        <f t="shared" si="2"/>
        <v/>
      </c>
      <c r="E66" s="13" t="str">
        <f>IF(tblTally!L64+tblTally!N64=0,"",tblTally!L64+tblTally!N64+tblTally!AH64)</f>
        <v/>
      </c>
      <c r="F66" s="13" t="str">
        <f>IF(E66="","",tblTally!L64+tblTally!N64+tblTally!AV64+tblTally!BD64+tblTally!BE64)</f>
        <v/>
      </c>
      <c r="G66" s="18" t="str">
        <f>IF(tblTally!E64="","",tblTally!E64/100)</f>
        <v/>
      </c>
      <c r="H66" s="18" t="str">
        <f t="shared" si="3"/>
        <v/>
      </c>
      <c r="I66" s="18" t="e">
        <f>ModelParameters!Intercept+((B66-ModelParameters!MeanFlow)/ModelParameters!SDFlow)*ModelParameters!FlowSlope+((D66-ModelParameters!MeanDiversion)/ModelParameters!SDDiversion)*ModelParameters!DiversionSlope</f>
        <v>#VALUE!</v>
      </c>
      <c r="J66" s="18" t="e">
        <f t="shared" si="4"/>
        <v>#VALUE!</v>
      </c>
      <c r="K66" s="21" t="e">
        <f t="shared" si="5"/>
        <v>#VALUE!</v>
      </c>
      <c r="L66" s="13" t="str">
        <f t="shared" si="6"/>
        <v/>
      </c>
    </row>
    <row r="67" spans="1:12" ht="14.25" x14ac:dyDescent="0.45">
      <c r="A67" s="17" t="str">
        <f>IF(tblTally!B65="","",tblTally!B65)</f>
        <v/>
      </c>
      <c r="B67" s="13" t="str">
        <f>IF(tblTally!B65="","",tblTally!C65+tblTally!D65)</f>
        <v/>
      </c>
      <c r="C67" s="13" t="str">
        <f>IF(tblTally!C65="","",tblTally!C65)</f>
        <v/>
      </c>
      <c r="D67" s="18" t="str">
        <f t="shared" si="2"/>
        <v/>
      </c>
      <c r="E67" s="13" t="str">
        <f>IF(tblTally!L65+tblTally!N65=0,"",tblTally!L65+tblTally!N65+tblTally!AH65)</f>
        <v/>
      </c>
      <c r="F67" s="13" t="str">
        <f>IF(E67="","",tblTally!L65+tblTally!N65+tblTally!AV65+tblTally!BD65+tblTally!BE65)</f>
        <v/>
      </c>
      <c r="G67" s="18" t="str">
        <f>IF(tblTally!E65="","",tblTally!E65/100)</f>
        <v/>
      </c>
      <c r="H67" s="18" t="str">
        <f t="shared" si="3"/>
        <v/>
      </c>
      <c r="I67" s="18" t="e">
        <f>ModelParameters!Intercept+((B67-ModelParameters!MeanFlow)/ModelParameters!SDFlow)*ModelParameters!FlowSlope+((D67-ModelParameters!MeanDiversion)/ModelParameters!SDDiversion)*ModelParameters!DiversionSlope</f>
        <v>#VALUE!</v>
      </c>
      <c r="J67" s="18" t="e">
        <f t="shared" si="4"/>
        <v>#VALUE!</v>
      </c>
      <c r="K67" s="21" t="e">
        <f t="shared" si="5"/>
        <v>#VALUE!</v>
      </c>
      <c r="L67" s="13" t="str">
        <f t="shared" si="6"/>
        <v/>
      </c>
    </row>
    <row r="68" spans="1:12" ht="14.25" x14ac:dyDescent="0.45">
      <c r="A68" s="17" t="str">
        <f>IF(tblTally!B66="","",tblTally!B66)</f>
        <v/>
      </c>
      <c r="B68" s="13" t="str">
        <f>IF(tblTally!B66="","",tblTally!C66+tblTally!D66)</f>
        <v/>
      </c>
      <c r="C68" s="13" t="str">
        <f>IF(tblTally!C66="","",tblTally!C66)</f>
        <v/>
      </c>
      <c r="D68" s="18" t="str">
        <f t="shared" si="2"/>
        <v/>
      </c>
      <c r="E68" s="13" t="str">
        <f>IF(tblTally!L66+tblTally!N66=0,"",tblTally!L66+tblTally!N66+tblTally!AH66)</f>
        <v/>
      </c>
      <c r="F68" s="13" t="str">
        <f>IF(E68="","",tblTally!L66+tblTally!N66+tblTally!AV66+tblTally!BD66+tblTally!BE66)</f>
        <v/>
      </c>
      <c r="G68" s="18" t="str">
        <f>IF(tblTally!E66="","",tblTally!E66/100)</f>
        <v/>
      </c>
      <c r="H68" s="18" t="str">
        <f t="shared" si="3"/>
        <v/>
      </c>
      <c r="I68" s="18" t="e">
        <f>ModelParameters!Intercept+((B68-ModelParameters!MeanFlow)/ModelParameters!SDFlow)*ModelParameters!FlowSlope+((D68-ModelParameters!MeanDiversion)/ModelParameters!SDDiversion)*ModelParameters!DiversionSlope</f>
        <v>#VALUE!</v>
      </c>
      <c r="J68" s="18" t="e">
        <f t="shared" si="4"/>
        <v>#VALUE!</v>
      </c>
      <c r="K68" s="21" t="e">
        <f t="shared" si="5"/>
        <v>#VALUE!</v>
      </c>
      <c r="L68" s="13" t="str">
        <f t="shared" si="6"/>
        <v/>
      </c>
    </row>
    <row r="69" spans="1:12" ht="14.25" x14ac:dyDescent="0.45">
      <c r="A69" s="17" t="str">
        <f>IF(tblTally!B67="","",tblTally!B67)</f>
        <v/>
      </c>
      <c r="B69" s="13" t="str">
        <f>IF(tblTally!B67="","",tblTally!C67+tblTally!D67)</f>
        <v/>
      </c>
      <c r="C69" s="13" t="str">
        <f>IF(tblTally!C67="","",tblTally!C67)</f>
        <v/>
      </c>
      <c r="D69" s="18" t="str">
        <f t="shared" ref="D69:D132" si="7">IF(C69="","",C69/B69)</f>
        <v/>
      </c>
      <c r="E69" s="13" t="str">
        <f>IF(tblTally!L67+tblTally!N67=0,"",tblTally!L67+tblTally!N67+tblTally!AH67)</f>
        <v/>
      </c>
      <c r="F69" s="13" t="str">
        <f>IF(E69="","",tblTally!L67+tblTally!N67+tblTally!AV67+tblTally!BD67+tblTally!BE67)</f>
        <v/>
      </c>
      <c r="G69" s="18" t="str">
        <f>IF(tblTally!E67="","",tblTally!E67/100)</f>
        <v/>
      </c>
      <c r="H69" s="18" t="str">
        <f t="shared" ref="H69:H132" si="8">IF(G69="","",G69)</f>
        <v/>
      </c>
      <c r="I69" s="18" t="e">
        <f>ModelParameters!Intercept+((B69-ModelParameters!MeanFlow)/ModelParameters!SDFlow)*ModelParameters!FlowSlope+((D69-ModelParameters!MeanDiversion)/ModelParameters!SDDiversion)*ModelParameters!DiversionSlope</f>
        <v>#VALUE!</v>
      </c>
      <c r="J69" s="18" t="e">
        <f t="shared" ref="J69:J132" si="9">IF(D69=0,0,EXP(I69)/(1+EXP(I69)))</f>
        <v>#VALUE!</v>
      </c>
      <c r="K69" s="21" t="e">
        <f t="shared" ref="K69:K132" si="10">1/(1+EXP(-(CSurvB011+CSurvB111*(A69 -DATEVALUE("1/1/"&amp;TEXT(A69,"yy"))+1)+CSurvB211*(C69+132))))*SurvHeadgateSuCk</f>
        <v>#VALUE!</v>
      </c>
      <c r="L69" s="13" t="str">
        <f t="shared" ref="L69:L132" si="11">IF(F69="","",ROUND(F69/H69/K69/J69,0))</f>
        <v/>
      </c>
    </row>
    <row r="70" spans="1:12" ht="14.25" x14ac:dyDescent="0.45">
      <c r="A70" s="17" t="str">
        <f>IF(tblTally!B68="","",tblTally!B68)</f>
        <v/>
      </c>
      <c r="B70" s="13" t="str">
        <f>IF(tblTally!B68="","",tblTally!C68+tblTally!D68)</f>
        <v/>
      </c>
      <c r="C70" s="13" t="str">
        <f>IF(tblTally!C68="","",tblTally!C68)</f>
        <v/>
      </c>
      <c r="D70" s="18" t="str">
        <f t="shared" si="7"/>
        <v/>
      </c>
      <c r="E70" s="13" t="str">
        <f>IF(tblTally!L68+tblTally!N68=0,"",tblTally!L68+tblTally!N68+tblTally!AH68)</f>
        <v/>
      </c>
      <c r="F70" s="13" t="str">
        <f>IF(E70="","",tblTally!L68+tblTally!N68+tblTally!AV68+tblTally!BD68+tblTally!BE68)</f>
        <v/>
      </c>
      <c r="G70" s="18" t="str">
        <f>IF(tblTally!E68="","",tblTally!E68/100)</f>
        <v/>
      </c>
      <c r="H70" s="18" t="str">
        <f t="shared" si="8"/>
        <v/>
      </c>
      <c r="I70" s="18" t="e">
        <f>ModelParameters!Intercept+((B70-ModelParameters!MeanFlow)/ModelParameters!SDFlow)*ModelParameters!FlowSlope+((D70-ModelParameters!MeanDiversion)/ModelParameters!SDDiversion)*ModelParameters!DiversionSlope</f>
        <v>#VALUE!</v>
      </c>
      <c r="J70" s="18" t="e">
        <f t="shared" si="9"/>
        <v>#VALUE!</v>
      </c>
      <c r="K70" s="21" t="e">
        <f t="shared" si="10"/>
        <v>#VALUE!</v>
      </c>
      <c r="L70" s="13" t="str">
        <f t="shared" si="11"/>
        <v/>
      </c>
    </row>
    <row r="71" spans="1:12" ht="14.25" x14ac:dyDescent="0.45">
      <c r="A71" s="17" t="str">
        <f>IF(tblTally!B69="","",tblTally!B69)</f>
        <v/>
      </c>
      <c r="B71" s="13" t="str">
        <f>IF(tblTally!B69="","",tblTally!C69+tblTally!D69)</f>
        <v/>
      </c>
      <c r="C71" s="13" t="str">
        <f>IF(tblTally!C69="","",tblTally!C69)</f>
        <v/>
      </c>
      <c r="D71" s="18" t="str">
        <f t="shared" si="7"/>
        <v/>
      </c>
      <c r="E71" s="13" t="str">
        <f>IF(tblTally!L69+tblTally!N69=0,"",tblTally!L69+tblTally!N69+tblTally!AH69)</f>
        <v/>
      </c>
      <c r="F71" s="13" t="str">
        <f>IF(E71="","",tblTally!L69+tblTally!N69+tblTally!AV69+tblTally!BD69+tblTally!BE69)</f>
        <v/>
      </c>
      <c r="G71" s="18" t="str">
        <f>IF(tblTally!E69="","",tblTally!E69/100)</f>
        <v/>
      </c>
      <c r="H71" s="18" t="str">
        <f t="shared" si="8"/>
        <v/>
      </c>
      <c r="I71" s="18" t="e">
        <f>ModelParameters!Intercept+((B71-ModelParameters!MeanFlow)/ModelParameters!SDFlow)*ModelParameters!FlowSlope+((D71-ModelParameters!MeanDiversion)/ModelParameters!SDDiversion)*ModelParameters!DiversionSlope</f>
        <v>#VALUE!</v>
      </c>
      <c r="J71" s="18" t="e">
        <f t="shared" si="9"/>
        <v>#VALUE!</v>
      </c>
      <c r="K71" s="21" t="e">
        <f t="shared" si="10"/>
        <v>#VALUE!</v>
      </c>
      <c r="L71" s="13" t="str">
        <f t="shared" si="11"/>
        <v/>
      </c>
    </row>
    <row r="72" spans="1:12" ht="14.25" x14ac:dyDescent="0.45">
      <c r="A72" s="17" t="str">
        <f>IF(tblTally!B70="","",tblTally!B70)</f>
        <v/>
      </c>
      <c r="B72" s="13" t="str">
        <f>IF(tblTally!B70="","",tblTally!C70+tblTally!D70)</f>
        <v/>
      </c>
      <c r="C72" s="13" t="str">
        <f>IF(tblTally!C70="","",tblTally!C70)</f>
        <v/>
      </c>
      <c r="D72" s="18" t="str">
        <f t="shared" si="7"/>
        <v/>
      </c>
      <c r="E72" s="13" t="str">
        <f>IF(tblTally!L70+tblTally!N70=0,"",tblTally!L70+tblTally!N70+tblTally!AH70)</f>
        <v/>
      </c>
      <c r="F72" s="13" t="str">
        <f>IF(E72="","",tblTally!L70+tblTally!N70+tblTally!AV70+tblTally!BD70+tblTally!BE70)</f>
        <v/>
      </c>
      <c r="G72" s="18" t="str">
        <f>IF(tblTally!E70="","",tblTally!E70/100)</f>
        <v/>
      </c>
      <c r="H72" s="18" t="str">
        <f t="shared" si="8"/>
        <v/>
      </c>
      <c r="I72" s="18" t="e">
        <f>ModelParameters!Intercept+((B72-ModelParameters!MeanFlow)/ModelParameters!SDFlow)*ModelParameters!FlowSlope+((D72-ModelParameters!MeanDiversion)/ModelParameters!SDDiversion)*ModelParameters!DiversionSlope</f>
        <v>#VALUE!</v>
      </c>
      <c r="J72" s="18" t="e">
        <f t="shared" si="9"/>
        <v>#VALUE!</v>
      </c>
      <c r="K72" s="21" t="e">
        <f t="shared" si="10"/>
        <v>#VALUE!</v>
      </c>
      <c r="L72" s="13" t="str">
        <f t="shared" si="11"/>
        <v/>
      </c>
    </row>
    <row r="73" spans="1:12" ht="14.25" x14ac:dyDescent="0.45">
      <c r="A73" s="17" t="str">
        <f>IF(tblTally!B71="","",tblTally!B71)</f>
        <v/>
      </c>
      <c r="B73" s="13" t="str">
        <f>IF(tblTally!B71="","",tblTally!C71+tblTally!D71)</f>
        <v/>
      </c>
      <c r="C73" s="13" t="str">
        <f>IF(tblTally!C71="","",tblTally!C71)</f>
        <v/>
      </c>
      <c r="D73" s="18" t="str">
        <f t="shared" si="7"/>
        <v/>
      </c>
      <c r="E73" s="13" t="str">
        <f>IF(tblTally!L71+tblTally!N71=0,"",tblTally!L71+tblTally!N71+tblTally!AH71)</f>
        <v/>
      </c>
      <c r="F73" s="13" t="str">
        <f>IF(E73="","",tblTally!L71+tblTally!N71+tblTally!AV71+tblTally!BD71+tblTally!BE71)</f>
        <v/>
      </c>
      <c r="G73" s="18" t="str">
        <f>IF(tblTally!E71="","",tblTally!E71/100)</f>
        <v/>
      </c>
      <c r="H73" s="18" t="str">
        <f t="shared" si="8"/>
        <v/>
      </c>
      <c r="I73" s="18" t="e">
        <f>ModelParameters!Intercept+((B73-ModelParameters!MeanFlow)/ModelParameters!SDFlow)*ModelParameters!FlowSlope+((D73-ModelParameters!MeanDiversion)/ModelParameters!SDDiversion)*ModelParameters!DiversionSlope</f>
        <v>#VALUE!</v>
      </c>
      <c r="J73" s="18" t="e">
        <f t="shared" si="9"/>
        <v>#VALUE!</v>
      </c>
      <c r="K73" s="21" t="e">
        <f t="shared" si="10"/>
        <v>#VALUE!</v>
      </c>
      <c r="L73" s="13" t="str">
        <f t="shared" si="11"/>
        <v/>
      </c>
    </row>
    <row r="74" spans="1:12" ht="14.25" x14ac:dyDescent="0.45">
      <c r="A74" s="17" t="str">
        <f>IF(tblTally!B72="","",tblTally!B72)</f>
        <v/>
      </c>
      <c r="B74" s="13" t="str">
        <f>IF(tblTally!B72="","",tblTally!C72+tblTally!D72)</f>
        <v/>
      </c>
      <c r="C74" s="13" t="str">
        <f>IF(tblTally!C72="","",tblTally!C72)</f>
        <v/>
      </c>
      <c r="D74" s="18" t="str">
        <f t="shared" si="7"/>
        <v/>
      </c>
      <c r="E74" s="13" t="str">
        <f>IF(tblTally!L72+tblTally!N72=0,"",tblTally!L72+tblTally!N72+tblTally!AH72)</f>
        <v/>
      </c>
      <c r="F74" s="13" t="str">
        <f>IF(E74="","",tblTally!L72+tblTally!N72+tblTally!AV72+tblTally!BD72+tblTally!BE72)</f>
        <v/>
      </c>
      <c r="G74" s="18" t="str">
        <f>IF(tblTally!E72="","",tblTally!E72/100)</f>
        <v/>
      </c>
      <c r="H74" s="18" t="str">
        <f t="shared" si="8"/>
        <v/>
      </c>
      <c r="I74" s="18" t="e">
        <f>ModelParameters!Intercept+((B74-ModelParameters!MeanFlow)/ModelParameters!SDFlow)*ModelParameters!FlowSlope+((D74-ModelParameters!MeanDiversion)/ModelParameters!SDDiversion)*ModelParameters!DiversionSlope</f>
        <v>#VALUE!</v>
      </c>
      <c r="J74" s="18" t="e">
        <f t="shared" si="9"/>
        <v>#VALUE!</v>
      </c>
      <c r="K74" s="21" t="e">
        <f t="shared" si="10"/>
        <v>#VALUE!</v>
      </c>
      <c r="L74" s="13" t="str">
        <f t="shared" si="11"/>
        <v/>
      </c>
    </row>
    <row r="75" spans="1:12" ht="14.25" x14ac:dyDescent="0.45">
      <c r="A75" s="17" t="str">
        <f>IF(tblTally!B73="","",tblTally!B73)</f>
        <v/>
      </c>
      <c r="B75" s="13" t="str">
        <f>IF(tblTally!B73="","",tblTally!C73+tblTally!D73)</f>
        <v/>
      </c>
      <c r="C75" s="13" t="str">
        <f>IF(tblTally!C73="","",tblTally!C73)</f>
        <v/>
      </c>
      <c r="D75" s="18" t="str">
        <f t="shared" si="7"/>
        <v/>
      </c>
      <c r="E75" s="13" t="str">
        <f>IF(tblTally!L73+tblTally!N73=0,"",tblTally!L73+tblTally!N73+tblTally!AH73)</f>
        <v/>
      </c>
      <c r="F75" s="13" t="str">
        <f>IF(E75="","",tblTally!L73+tblTally!N73+tblTally!AV73+tblTally!BD73+tblTally!BE73)</f>
        <v/>
      </c>
      <c r="G75" s="18" t="str">
        <f>IF(tblTally!E73="","",tblTally!E73/100)</f>
        <v/>
      </c>
      <c r="H75" s="18" t="str">
        <f t="shared" si="8"/>
        <v/>
      </c>
      <c r="I75" s="18" t="e">
        <f>ModelParameters!Intercept+((B75-ModelParameters!MeanFlow)/ModelParameters!SDFlow)*ModelParameters!FlowSlope+((D75-ModelParameters!MeanDiversion)/ModelParameters!SDDiversion)*ModelParameters!DiversionSlope</f>
        <v>#VALUE!</v>
      </c>
      <c r="J75" s="18" t="e">
        <f t="shared" si="9"/>
        <v>#VALUE!</v>
      </c>
      <c r="K75" s="21" t="e">
        <f t="shared" si="10"/>
        <v>#VALUE!</v>
      </c>
      <c r="L75" s="13" t="str">
        <f t="shared" si="11"/>
        <v/>
      </c>
    </row>
    <row r="76" spans="1:12" ht="14.25" x14ac:dyDescent="0.45">
      <c r="A76" s="17" t="str">
        <f>IF(tblTally!B74="","",tblTally!B74)</f>
        <v/>
      </c>
      <c r="B76" s="13" t="str">
        <f>IF(tblTally!B74="","",tblTally!C74+tblTally!D74)</f>
        <v/>
      </c>
      <c r="C76" s="13" t="str">
        <f>IF(tblTally!C74="","",tblTally!C74)</f>
        <v/>
      </c>
      <c r="D76" s="18" t="str">
        <f t="shared" si="7"/>
        <v/>
      </c>
      <c r="E76" s="13" t="str">
        <f>IF(tblTally!L74+tblTally!N74=0,"",tblTally!L74+tblTally!N74+tblTally!AH74)</f>
        <v/>
      </c>
      <c r="F76" s="13" t="str">
        <f>IF(E76="","",tblTally!L74+tblTally!N74+tblTally!AV74+tblTally!BD74+tblTally!BE74)</f>
        <v/>
      </c>
      <c r="G76" s="18" t="str">
        <f>IF(tblTally!E74="","",tblTally!E74/100)</f>
        <v/>
      </c>
      <c r="H76" s="18" t="str">
        <f t="shared" si="8"/>
        <v/>
      </c>
      <c r="I76" s="18" t="e">
        <f>ModelParameters!Intercept+((B76-ModelParameters!MeanFlow)/ModelParameters!SDFlow)*ModelParameters!FlowSlope+((D76-ModelParameters!MeanDiversion)/ModelParameters!SDDiversion)*ModelParameters!DiversionSlope</f>
        <v>#VALUE!</v>
      </c>
      <c r="J76" s="18" t="e">
        <f t="shared" si="9"/>
        <v>#VALUE!</v>
      </c>
      <c r="K76" s="21" t="e">
        <f t="shared" si="10"/>
        <v>#VALUE!</v>
      </c>
      <c r="L76" s="13" t="str">
        <f t="shared" si="11"/>
        <v/>
      </c>
    </row>
    <row r="77" spans="1:12" ht="14.25" x14ac:dyDescent="0.45">
      <c r="A77" s="17" t="str">
        <f>IF(tblTally!B75="","",tblTally!B75)</f>
        <v/>
      </c>
      <c r="B77" s="13" t="str">
        <f>IF(tblTally!B75="","",tblTally!C75+tblTally!D75)</f>
        <v/>
      </c>
      <c r="C77" s="13" t="str">
        <f>IF(tblTally!C75="","",tblTally!C75)</f>
        <v/>
      </c>
      <c r="D77" s="18" t="str">
        <f t="shared" si="7"/>
        <v/>
      </c>
      <c r="E77" s="13" t="str">
        <f>IF(tblTally!L75+tblTally!N75=0,"",tblTally!L75+tblTally!N75+tblTally!AH75)</f>
        <v/>
      </c>
      <c r="F77" s="13" t="str">
        <f>IF(E77="","",tblTally!L75+tblTally!N75+tblTally!AV75+tblTally!BD75+tblTally!BE75)</f>
        <v/>
      </c>
      <c r="G77" s="18" t="str">
        <f>IF(tblTally!E75="","",tblTally!E75/100)</f>
        <v/>
      </c>
      <c r="H77" s="18" t="str">
        <f t="shared" si="8"/>
        <v/>
      </c>
      <c r="I77" s="18" t="e">
        <f>ModelParameters!Intercept+((B77-ModelParameters!MeanFlow)/ModelParameters!SDFlow)*ModelParameters!FlowSlope+((D77-ModelParameters!MeanDiversion)/ModelParameters!SDDiversion)*ModelParameters!DiversionSlope</f>
        <v>#VALUE!</v>
      </c>
      <c r="J77" s="18" t="e">
        <f t="shared" si="9"/>
        <v>#VALUE!</v>
      </c>
      <c r="K77" s="21" t="e">
        <f t="shared" si="10"/>
        <v>#VALUE!</v>
      </c>
      <c r="L77" s="13" t="str">
        <f t="shared" si="11"/>
        <v/>
      </c>
    </row>
    <row r="78" spans="1:12" ht="14.25" x14ac:dyDescent="0.45">
      <c r="A78" s="17" t="str">
        <f>IF(tblTally!B76="","",tblTally!B76)</f>
        <v/>
      </c>
      <c r="B78" s="13" t="str">
        <f>IF(tblTally!B76="","",tblTally!C76+tblTally!D76)</f>
        <v/>
      </c>
      <c r="C78" s="13" t="str">
        <f>IF(tblTally!C76="","",tblTally!C76)</f>
        <v/>
      </c>
      <c r="D78" s="18" t="str">
        <f t="shared" si="7"/>
        <v/>
      </c>
      <c r="E78" s="13" t="str">
        <f>IF(tblTally!L76+tblTally!N76=0,"",tblTally!L76+tblTally!N76+tblTally!AH76)</f>
        <v/>
      </c>
      <c r="F78" s="13" t="str">
        <f>IF(E78="","",tblTally!L76+tblTally!N76+tblTally!AV76+tblTally!BD76+tblTally!BE76)</f>
        <v/>
      </c>
      <c r="G78" s="18" t="str">
        <f>IF(tblTally!E76="","",tblTally!E76/100)</f>
        <v/>
      </c>
      <c r="H78" s="18" t="str">
        <f t="shared" si="8"/>
        <v/>
      </c>
      <c r="I78" s="18" t="e">
        <f>ModelParameters!Intercept+((B78-ModelParameters!MeanFlow)/ModelParameters!SDFlow)*ModelParameters!FlowSlope+((D78-ModelParameters!MeanDiversion)/ModelParameters!SDDiversion)*ModelParameters!DiversionSlope</f>
        <v>#VALUE!</v>
      </c>
      <c r="J78" s="18" t="e">
        <f t="shared" si="9"/>
        <v>#VALUE!</v>
      </c>
      <c r="K78" s="21" t="e">
        <f t="shared" si="10"/>
        <v>#VALUE!</v>
      </c>
      <c r="L78" s="13" t="str">
        <f t="shared" si="11"/>
        <v/>
      </c>
    </row>
    <row r="79" spans="1:12" ht="14.25" x14ac:dyDescent="0.45">
      <c r="A79" s="17" t="str">
        <f>IF(tblTally!B77="","",tblTally!B77)</f>
        <v/>
      </c>
      <c r="B79" s="13" t="str">
        <f>IF(tblTally!B77="","",tblTally!C77+tblTally!D77)</f>
        <v/>
      </c>
      <c r="C79" s="13" t="str">
        <f>IF(tblTally!C77="","",tblTally!C77)</f>
        <v/>
      </c>
      <c r="D79" s="18" t="str">
        <f t="shared" si="7"/>
        <v/>
      </c>
      <c r="E79" s="13" t="str">
        <f>IF(tblTally!L77+tblTally!N77=0,"",tblTally!L77+tblTally!N77+tblTally!AH77)</f>
        <v/>
      </c>
      <c r="F79" s="13" t="str">
        <f>IF(E79="","",tblTally!L77+tblTally!N77+tblTally!AV77+tblTally!BD77+tblTally!BE77)</f>
        <v/>
      </c>
      <c r="G79" s="18" t="str">
        <f>IF(tblTally!E77="","",tblTally!E77/100)</f>
        <v/>
      </c>
      <c r="H79" s="18" t="str">
        <f t="shared" si="8"/>
        <v/>
      </c>
      <c r="I79" s="18" t="e">
        <f>ModelParameters!Intercept+((B79-ModelParameters!MeanFlow)/ModelParameters!SDFlow)*ModelParameters!FlowSlope+((D79-ModelParameters!MeanDiversion)/ModelParameters!SDDiversion)*ModelParameters!DiversionSlope</f>
        <v>#VALUE!</v>
      </c>
      <c r="J79" s="18" t="e">
        <f t="shared" si="9"/>
        <v>#VALUE!</v>
      </c>
      <c r="K79" s="21" t="e">
        <f t="shared" si="10"/>
        <v>#VALUE!</v>
      </c>
      <c r="L79" s="13" t="str">
        <f t="shared" si="11"/>
        <v/>
      </c>
    </row>
    <row r="80" spans="1:12" ht="14.25" x14ac:dyDescent="0.45">
      <c r="A80" s="17" t="str">
        <f>IF(tblTally!B78="","",tblTally!B78)</f>
        <v/>
      </c>
      <c r="B80" s="13" t="str">
        <f>IF(tblTally!B78="","",tblTally!C78+tblTally!D78)</f>
        <v/>
      </c>
      <c r="C80" s="13" t="str">
        <f>IF(tblTally!C78="","",tblTally!C78)</f>
        <v/>
      </c>
      <c r="D80" s="18" t="str">
        <f t="shared" si="7"/>
        <v/>
      </c>
      <c r="E80" s="13" t="str">
        <f>IF(tblTally!L78+tblTally!N78=0,"",tblTally!L78+tblTally!N78+tblTally!AH78)</f>
        <v/>
      </c>
      <c r="F80" s="13" t="str">
        <f>IF(E80="","",tblTally!L78+tblTally!N78+tblTally!AV78+tblTally!BD78+tblTally!BE78)</f>
        <v/>
      </c>
      <c r="G80" s="18" t="str">
        <f>IF(tblTally!E78="","",tblTally!E78/100)</f>
        <v/>
      </c>
      <c r="H80" s="18" t="str">
        <f t="shared" si="8"/>
        <v/>
      </c>
      <c r="I80" s="18" t="e">
        <f>ModelParameters!Intercept+((B80-ModelParameters!MeanFlow)/ModelParameters!SDFlow)*ModelParameters!FlowSlope+((D80-ModelParameters!MeanDiversion)/ModelParameters!SDDiversion)*ModelParameters!DiversionSlope</f>
        <v>#VALUE!</v>
      </c>
      <c r="J80" s="18" t="e">
        <f t="shared" si="9"/>
        <v>#VALUE!</v>
      </c>
      <c r="K80" s="21" t="e">
        <f t="shared" si="10"/>
        <v>#VALUE!</v>
      </c>
      <c r="L80" s="13" t="str">
        <f t="shared" si="11"/>
        <v/>
      </c>
    </row>
    <row r="81" spans="1:12" ht="14.25" x14ac:dyDescent="0.45">
      <c r="A81" s="17" t="str">
        <f>IF(tblTally!B79="","",tblTally!B79)</f>
        <v/>
      </c>
      <c r="B81" s="13" t="str">
        <f>IF(tblTally!B79="","",tblTally!C79+tblTally!D79)</f>
        <v/>
      </c>
      <c r="C81" s="13" t="str">
        <f>IF(tblTally!C79="","",tblTally!C79)</f>
        <v/>
      </c>
      <c r="D81" s="18" t="str">
        <f t="shared" si="7"/>
        <v/>
      </c>
      <c r="E81" s="13" t="str">
        <f>IF(tblTally!L79+tblTally!N79=0,"",tblTally!L79+tblTally!N79+tblTally!AH79)</f>
        <v/>
      </c>
      <c r="F81" s="13" t="str">
        <f>IF(E81="","",tblTally!L79+tblTally!N79+tblTally!AV79+tblTally!BD79+tblTally!BE79)</f>
        <v/>
      </c>
      <c r="G81" s="18" t="str">
        <f>IF(tblTally!E79="","",tblTally!E79/100)</f>
        <v/>
      </c>
      <c r="H81" s="18" t="str">
        <f t="shared" si="8"/>
        <v/>
      </c>
      <c r="I81" s="18" t="e">
        <f>ModelParameters!Intercept+((B81-ModelParameters!MeanFlow)/ModelParameters!SDFlow)*ModelParameters!FlowSlope+((D81-ModelParameters!MeanDiversion)/ModelParameters!SDDiversion)*ModelParameters!DiversionSlope</f>
        <v>#VALUE!</v>
      </c>
      <c r="J81" s="18" t="e">
        <f t="shared" si="9"/>
        <v>#VALUE!</v>
      </c>
      <c r="K81" s="21" t="e">
        <f t="shared" si="10"/>
        <v>#VALUE!</v>
      </c>
      <c r="L81" s="13" t="str">
        <f t="shared" si="11"/>
        <v/>
      </c>
    </row>
    <row r="82" spans="1:12" ht="14.25" x14ac:dyDescent="0.45">
      <c r="A82" s="17" t="str">
        <f>IF(tblTally!B80="","",tblTally!B80)</f>
        <v/>
      </c>
      <c r="B82" s="13" t="str">
        <f>IF(tblTally!B80="","",tblTally!C80+tblTally!D80)</f>
        <v/>
      </c>
      <c r="C82" s="13" t="str">
        <f>IF(tblTally!C80="","",tblTally!C80)</f>
        <v/>
      </c>
      <c r="D82" s="18" t="str">
        <f t="shared" si="7"/>
        <v/>
      </c>
      <c r="E82" s="13" t="str">
        <f>IF(tblTally!L80+tblTally!N80=0,"",tblTally!L80+tblTally!N80+tblTally!AH80)</f>
        <v/>
      </c>
      <c r="F82" s="13" t="str">
        <f>IF(E82="","",tblTally!L80+tblTally!N80+tblTally!AV80+tblTally!BD80+tblTally!BE80)</f>
        <v/>
      </c>
      <c r="G82" s="18" t="str">
        <f>IF(tblTally!E80="","",tblTally!E80/100)</f>
        <v/>
      </c>
      <c r="H82" s="18" t="str">
        <f t="shared" si="8"/>
        <v/>
      </c>
      <c r="I82" s="18" t="e">
        <f>ModelParameters!Intercept+((B82-ModelParameters!MeanFlow)/ModelParameters!SDFlow)*ModelParameters!FlowSlope+((D82-ModelParameters!MeanDiversion)/ModelParameters!SDDiversion)*ModelParameters!DiversionSlope</f>
        <v>#VALUE!</v>
      </c>
      <c r="J82" s="18" t="e">
        <f t="shared" si="9"/>
        <v>#VALUE!</v>
      </c>
      <c r="K82" s="21" t="e">
        <f t="shared" si="10"/>
        <v>#VALUE!</v>
      </c>
      <c r="L82" s="13" t="str">
        <f t="shared" si="11"/>
        <v/>
      </c>
    </row>
    <row r="83" spans="1:12" ht="14.25" x14ac:dyDescent="0.45">
      <c r="A83" s="17" t="str">
        <f>IF(tblTally!B81="","",tblTally!B81)</f>
        <v/>
      </c>
      <c r="B83" s="13" t="str">
        <f>IF(tblTally!B81="","",tblTally!C81+tblTally!D81)</f>
        <v/>
      </c>
      <c r="C83" s="13" t="str">
        <f>IF(tblTally!C81="","",tblTally!C81)</f>
        <v/>
      </c>
      <c r="D83" s="18" t="str">
        <f t="shared" si="7"/>
        <v/>
      </c>
      <c r="E83" s="13" t="str">
        <f>IF(tblTally!L81+tblTally!N81=0,"",tblTally!L81+tblTally!N81+tblTally!AH81)</f>
        <v/>
      </c>
      <c r="F83" s="13" t="str">
        <f>IF(E83="","",tblTally!L81+tblTally!N81+tblTally!AV81+tblTally!BD81+tblTally!BE81)</f>
        <v/>
      </c>
      <c r="G83" s="18" t="str">
        <f>IF(tblTally!E81="","",tblTally!E81/100)</f>
        <v/>
      </c>
      <c r="H83" s="18" t="str">
        <f t="shared" si="8"/>
        <v/>
      </c>
      <c r="I83" s="18" t="e">
        <f>ModelParameters!Intercept+((B83-ModelParameters!MeanFlow)/ModelParameters!SDFlow)*ModelParameters!FlowSlope+((D83-ModelParameters!MeanDiversion)/ModelParameters!SDDiversion)*ModelParameters!DiversionSlope</f>
        <v>#VALUE!</v>
      </c>
      <c r="J83" s="18" t="e">
        <f t="shared" si="9"/>
        <v>#VALUE!</v>
      </c>
      <c r="K83" s="21" t="e">
        <f t="shared" si="10"/>
        <v>#VALUE!</v>
      </c>
      <c r="L83" s="13" t="str">
        <f t="shared" si="11"/>
        <v/>
      </c>
    </row>
    <row r="84" spans="1:12" ht="14.25" x14ac:dyDescent="0.45">
      <c r="A84" s="17" t="str">
        <f>IF(tblTally!B82="","",tblTally!B82)</f>
        <v/>
      </c>
      <c r="B84" s="13" t="str">
        <f>IF(tblTally!B82="","",tblTally!C82+tblTally!D82)</f>
        <v/>
      </c>
      <c r="C84" s="13" t="str">
        <f>IF(tblTally!C82="","",tblTally!C82)</f>
        <v/>
      </c>
      <c r="D84" s="18" t="str">
        <f t="shared" si="7"/>
        <v/>
      </c>
      <c r="E84" s="13" t="str">
        <f>IF(tblTally!L82+tblTally!N82=0,"",tblTally!L82+tblTally!N82+tblTally!AH82)</f>
        <v/>
      </c>
      <c r="F84" s="13" t="str">
        <f>IF(E84="","",tblTally!L82+tblTally!N82+tblTally!AV82+tblTally!BD82+tblTally!BE82)</f>
        <v/>
      </c>
      <c r="G84" s="18" t="str">
        <f>IF(tblTally!E82="","",tblTally!E82/100)</f>
        <v/>
      </c>
      <c r="H84" s="18" t="str">
        <f t="shared" si="8"/>
        <v/>
      </c>
      <c r="I84" s="18" t="e">
        <f>ModelParameters!Intercept+((B84-ModelParameters!MeanFlow)/ModelParameters!SDFlow)*ModelParameters!FlowSlope+((D84-ModelParameters!MeanDiversion)/ModelParameters!SDDiversion)*ModelParameters!DiversionSlope</f>
        <v>#VALUE!</v>
      </c>
      <c r="J84" s="18" t="e">
        <f t="shared" si="9"/>
        <v>#VALUE!</v>
      </c>
      <c r="K84" s="21" t="e">
        <f t="shared" si="10"/>
        <v>#VALUE!</v>
      </c>
      <c r="L84" s="13" t="str">
        <f t="shared" si="11"/>
        <v/>
      </c>
    </row>
    <row r="85" spans="1:12" ht="14.25" x14ac:dyDescent="0.45">
      <c r="A85" s="17" t="str">
        <f>IF(tblTally!B83="","",tblTally!B83)</f>
        <v/>
      </c>
      <c r="B85" s="13" t="str">
        <f>IF(tblTally!B83="","",tblTally!C83+tblTally!D83)</f>
        <v/>
      </c>
      <c r="C85" s="13" t="str">
        <f>IF(tblTally!C83="","",tblTally!C83)</f>
        <v/>
      </c>
      <c r="D85" s="18" t="str">
        <f t="shared" si="7"/>
        <v/>
      </c>
      <c r="E85" s="13" t="str">
        <f>IF(tblTally!L83+tblTally!N83=0,"",tblTally!L83+tblTally!N83+tblTally!AH83)</f>
        <v/>
      </c>
      <c r="F85" s="13" t="str">
        <f>IF(E85="","",tblTally!L83+tblTally!N83+tblTally!AV83+tblTally!BD83+tblTally!BE83)</f>
        <v/>
      </c>
      <c r="G85" s="18" t="str">
        <f>IF(tblTally!E83="","",tblTally!E83/100)</f>
        <v/>
      </c>
      <c r="H85" s="18" t="str">
        <f t="shared" si="8"/>
        <v/>
      </c>
      <c r="I85" s="18" t="e">
        <f>ModelParameters!Intercept+((B85-ModelParameters!MeanFlow)/ModelParameters!SDFlow)*ModelParameters!FlowSlope+((D85-ModelParameters!MeanDiversion)/ModelParameters!SDDiversion)*ModelParameters!DiversionSlope</f>
        <v>#VALUE!</v>
      </c>
      <c r="J85" s="18" t="e">
        <f t="shared" si="9"/>
        <v>#VALUE!</v>
      </c>
      <c r="K85" s="21" t="e">
        <f t="shared" si="10"/>
        <v>#VALUE!</v>
      </c>
      <c r="L85" s="13" t="str">
        <f t="shared" si="11"/>
        <v/>
      </c>
    </row>
    <row r="86" spans="1:12" ht="14.25" x14ac:dyDescent="0.45">
      <c r="A86" s="17" t="str">
        <f>IF(tblTally!B84="","",tblTally!B84)</f>
        <v/>
      </c>
      <c r="B86" s="13" t="str">
        <f>IF(tblTally!B84="","",tblTally!C84+tblTally!D84)</f>
        <v/>
      </c>
      <c r="C86" s="13" t="str">
        <f>IF(tblTally!C84="","",tblTally!C84)</f>
        <v/>
      </c>
      <c r="D86" s="18" t="str">
        <f t="shared" si="7"/>
        <v/>
      </c>
      <c r="E86" s="13" t="str">
        <f>IF(tblTally!L84+tblTally!N84=0,"",tblTally!L84+tblTally!N84+tblTally!AH84)</f>
        <v/>
      </c>
      <c r="F86" s="13" t="str">
        <f>IF(E86="","",tblTally!L84+tblTally!N84+tblTally!AV84+tblTally!BD84+tblTally!BE84)</f>
        <v/>
      </c>
      <c r="G86" s="18" t="str">
        <f>IF(tblTally!E84="","",tblTally!E84/100)</f>
        <v/>
      </c>
      <c r="H86" s="18" t="str">
        <f t="shared" si="8"/>
        <v/>
      </c>
      <c r="I86" s="18" t="e">
        <f>ModelParameters!Intercept+((B86-ModelParameters!MeanFlow)/ModelParameters!SDFlow)*ModelParameters!FlowSlope+((D86-ModelParameters!MeanDiversion)/ModelParameters!SDDiversion)*ModelParameters!DiversionSlope</f>
        <v>#VALUE!</v>
      </c>
      <c r="J86" s="18" t="e">
        <f t="shared" si="9"/>
        <v>#VALUE!</v>
      </c>
      <c r="K86" s="21" t="e">
        <f t="shared" si="10"/>
        <v>#VALUE!</v>
      </c>
      <c r="L86" s="13" t="str">
        <f t="shared" si="11"/>
        <v/>
      </c>
    </row>
    <row r="87" spans="1:12" ht="14.25" x14ac:dyDescent="0.45">
      <c r="A87" s="17" t="str">
        <f>IF(tblTally!B85="","",tblTally!B85)</f>
        <v/>
      </c>
      <c r="B87" s="13" t="str">
        <f>IF(tblTally!B85="","",tblTally!C85+tblTally!D85)</f>
        <v/>
      </c>
      <c r="C87" s="13" t="str">
        <f>IF(tblTally!C85="","",tblTally!C85)</f>
        <v/>
      </c>
      <c r="D87" s="18" t="str">
        <f t="shared" si="7"/>
        <v/>
      </c>
      <c r="E87" s="13" t="str">
        <f>IF(tblTally!L85+tblTally!N85=0,"",tblTally!L85+tblTally!N85+tblTally!AH85)</f>
        <v/>
      </c>
      <c r="F87" s="13" t="str">
        <f>IF(E87="","",tblTally!L85+tblTally!N85+tblTally!AV85+tblTally!BD85+tblTally!BE85)</f>
        <v/>
      </c>
      <c r="G87" s="18" t="str">
        <f>IF(tblTally!E85="","",tblTally!E85/100)</f>
        <v/>
      </c>
      <c r="H87" s="18" t="str">
        <f t="shared" si="8"/>
        <v/>
      </c>
      <c r="I87" s="18" t="e">
        <f>ModelParameters!Intercept+((B87-ModelParameters!MeanFlow)/ModelParameters!SDFlow)*ModelParameters!FlowSlope+((D87-ModelParameters!MeanDiversion)/ModelParameters!SDDiversion)*ModelParameters!DiversionSlope</f>
        <v>#VALUE!</v>
      </c>
      <c r="J87" s="18" t="e">
        <f t="shared" si="9"/>
        <v>#VALUE!</v>
      </c>
      <c r="K87" s="21" t="e">
        <f t="shared" si="10"/>
        <v>#VALUE!</v>
      </c>
      <c r="L87" s="13" t="str">
        <f t="shared" si="11"/>
        <v/>
      </c>
    </row>
    <row r="88" spans="1:12" ht="14.25" x14ac:dyDescent="0.45">
      <c r="A88" s="17" t="str">
        <f>IF(tblTally!B86="","",tblTally!B86)</f>
        <v/>
      </c>
      <c r="B88" s="13" t="str">
        <f>IF(tblTally!B86="","",tblTally!C86+tblTally!D86)</f>
        <v/>
      </c>
      <c r="C88" s="13" t="str">
        <f>IF(tblTally!C86="","",tblTally!C86)</f>
        <v/>
      </c>
      <c r="D88" s="18" t="str">
        <f t="shared" si="7"/>
        <v/>
      </c>
      <c r="E88" s="13" t="str">
        <f>IF(tblTally!L86+tblTally!N86=0,"",tblTally!L86+tblTally!N86+tblTally!AH86)</f>
        <v/>
      </c>
      <c r="F88" s="13" t="str">
        <f>IF(E88="","",tblTally!L86+tblTally!N86+tblTally!AV86+tblTally!BD86+tblTally!BE86)</f>
        <v/>
      </c>
      <c r="G88" s="18" t="str">
        <f>IF(tblTally!E86="","",tblTally!E86/100)</f>
        <v/>
      </c>
      <c r="H88" s="18" t="str">
        <f t="shared" si="8"/>
        <v/>
      </c>
      <c r="I88" s="18" t="e">
        <f>ModelParameters!Intercept+((B88-ModelParameters!MeanFlow)/ModelParameters!SDFlow)*ModelParameters!FlowSlope+((D88-ModelParameters!MeanDiversion)/ModelParameters!SDDiversion)*ModelParameters!DiversionSlope</f>
        <v>#VALUE!</v>
      </c>
      <c r="J88" s="18" t="e">
        <f t="shared" si="9"/>
        <v>#VALUE!</v>
      </c>
      <c r="K88" s="21" t="e">
        <f t="shared" si="10"/>
        <v>#VALUE!</v>
      </c>
      <c r="L88" s="13" t="str">
        <f t="shared" si="11"/>
        <v/>
      </c>
    </row>
    <row r="89" spans="1:12" ht="14.25" x14ac:dyDescent="0.45">
      <c r="A89" s="17" t="str">
        <f>IF(tblTally!B87="","",tblTally!B87)</f>
        <v/>
      </c>
      <c r="B89" s="13" t="str">
        <f>IF(tblTally!B87="","",tblTally!C87+tblTally!D87)</f>
        <v/>
      </c>
      <c r="C89" s="13" t="str">
        <f>IF(tblTally!C87="","",tblTally!C87)</f>
        <v/>
      </c>
      <c r="D89" s="18" t="str">
        <f t="shared" si="7"/>
        <v/>
      </c>
      <c r="E89" s="13" t="str">
        <f>IF(tblTally!L87+tblTally!N87=0,"",tblTally!L87+tblTally!N87+tblTally!AH87)</f>
        <v/>
      </c>
      <c r="F89" s="13" t="str">
        <f>IF(E89="","",tblTally!L87+tblTally!N87+tblTally!AV87+tblTally!BD87+tblTally!BE87)</f>
        <v/>
      </c>
      <c r="G89" s="18" t="str">
        <f>IF(tblTally!E87="","",tblTally!E87/100)</f>
        <v/>
      </c>
      <c r="H89" s="18" t="str">
        <f t="shared" si="8"/>
        <v/>
      </c>
      <c r="I89" s="18" t="e">
        <f>ModelParameters!Intercept+((B89-ModelParameters!MeanFlow)/ModelParameters!SDFlow)*ModelParameters!FlowSlope+((D89-ModelParameters!MeanDiversion)/ModelParameters!SDDiversion)*ModelParameters!DiversionSlope</f>
        <v>#VALUE!</v>
      </c>
      <c r="J89" s="18" t="e">
        <f t="shared" si="9"/>
        <v>#VALUE!</v>
      </c>
      <c r="K89" s="21" t="e">
        <f t="shared" si="10"/>
        <v>#VALUE!</v>
      </c>
      <c r="L89" s="13" t="str">
        <f t="shared" si="11"/>
        <v/>
      </c>
    </row>
    <row r="90" spans="1:12" ht="14.25" x14ac:dyDescent="0.45">
      <c r="A90" s="17" t="str">
        <f>IF(tblTally!B88="","",tblTally!B88)</f>
        <v/>
      </c>
      <c r="B90" s="13" t="str">
        <f>IF(tblTally!B88="","",tblTally!C88+tblTally!D88)</f>
        <v/>
      </c>
      <c r="C90" s="13" t="str">
        <f>IF(tblTally!C88="","",tblTally!C88)</f>
        <v/>
      </c>
      <c r="D90" s="18" t="str">
        <f t="shared" si="7"/>
        <v/>
      </c>
      <c r="E90" s="13" t="str">
        <f>IF(tblTally!L88+tblTally!N88=0,"",tblTally!L88+tblTally!N88+tblTally!AH88)</f>
        <v/>
      </c>
      <c r="F90" s="13" t="str">
        <f>IF(E90="","",tblTally!L88+tblTally!N88+tblTally!AV88+tblTally!BD88+tblTally!BE88)</f>
        <v/>
      </c>
      <c r="G90" s="18" t="str">
        <f>IF(tblTally!E88="","",tblTally!E88/100)</f>
        <v/>
      </c>
      <c r="H90" s="18" t="str">
        <f t="shared" si="8"/>
        <v/>
      </c>
      <c r="I90" s="18" t="e">
        <f>ModelParameters!Intercept+((B90-ModelParameters!MeanFlow)/ModelParameters!SDFlow)*ModelParameters!FlowSlope+((D90-ModelParameters!MeanDiversion)/ModelParameters!SDDiversion)*ModelParameters!DiversionSlope</f>
        <v>#VALUE!</v>
      </c>
      <c r="J90" s="18" t="e">
        <f t="shared" si="9"/>
        <v>#VALUE!</v>
      </c>
      <c r="K90" s="21" t="e">
        <f t="shared" si="10"/>
        <v>#VALUE!</v>
      </c>
      <c r="L90" s="13" t="str">
        <f t="shared" si="11"/>
        <v/>
      </c>
    </row>
    <row r="91" spans="1:12" ht="14.25" x14ac:dyDescent="0.45">
      <c r="A91" s="17" t="str">
        <f>IF(tblTally!B89="","",tblTally!B89)</f>
        <v/>
      </c>
      <c r="B91" s="13" t="str">
        <f>IF(tblTally!B89="","",tblTally!C89+tblTally!D89)</f>
        <v/>
      </c>
      <c r="C91" s="13" t="str">
        <f>IF(tblTally!C89="","",tblTally!C89)</f>
        <v/>
      </c>
      <c r="D91" s="18" t="str">
        <f t="shared" si="7"/>
        <v/>
      </c>
      <c r="E91" s="13" t="str">
        <f>IF(tblTally!L89+tblTally!N89=0,"",tblTally!L89+tblTally!N89+tblTally!AH89)</f>
        <v/>
      </c>
      <c r="F91" s="13" t="str">
        <f>IF(E91="","",tblTally!L89+tblTally!N89+tblTally!AV89+tblTally!BD89+tblTally!BE89)</f>
        <v/>
      </c>
      <c r="G91" s="18" t="str">
        <f>IF(tblTally!E89="","",tblTally!E89/100)</f>
        <v/>
      </c>
      <c r="H91" s="18" t="str">
        <f t="shared" si="8"/>
        <v/>
      </c>
      <c r="I91" s="18" t="e">
        <f>ModelParameters!Intercept+((B91-ModelParameters!MeanFlow)/ModelParameters!SDFlow)*ModelParameters!FlowSlope+((D91-ModelParameters!MeanDiversion)/ModelParameters!SDDiversion)*ModelParameters!DiversionSlope</f>
        <v>#VALUE!</v>
      </c>
      <c r="J91" s="18" t="e">
        <f t="shared" si="9"/>
        <v>#VALUE!</v>
      </c>
      <c r="K91" s="21" t="e">
        <f t="shared" si="10"/>
        <v>#VALUE!</v>
      </c>
      <c r="L91" s="13" t="str">
        <f t="shared" si="11"/>
        <v/>
      </c>
    </row>
    <row r="92" spans="1:12" ht="14.25" x14ac:dyDescent="0.45">
      <c r="A92" s="17" t="str">
        <f>IF(tblTally!B90="","",tblTally!B90)</f>
        <v/>
      </c>
      <c r="B92" s="13" t="str">
        <f>IF(tblTally!B90="","",tblTally!C90+tblTally!D90)</f>
        <v/>
      </c>
      <c r="C92" s="13" t="str">
        <f>IF(tblTally!C90="","",tblTally!C90)</f>
        <v/>
      </c>
      <c r="D92" s="18" t="str">
        <f t="shared" si="7"/>
        <v/>
      </c>
      <c r="E92" s="13" t="str">
        <f>IF(tblTally!L90+tblTally!N90=0,"",tblTally!L90+tblTally!N90+tblTally!AH90)</f>
        <v/>
      </c>
      <c r="F92" s="13" t="str">
        <f>IF(E92="","",tblTally!L90+tblTally!N90+tblTally!AV90+tblTally!BD90+tblTally!BE90)</f>
        <v/>
      </c>
      <c r="G92" s="18" t="str">
        <f>IF(tblTally!E90="","",tblTally!E90/100)</f>
        <v/>
      </c>
      <c r="H92" s="18" t="str">
        <f t="shared" si="8"/>
        <v/>
      </c>
      <c r="I92" s="18" t="e">
        <f>ModelParameters!Intercept+((B92-ModelParameters!MeanFlow)/ModelParameters!SDFlow)*ModelParameters!FlowSlope+((D92-ModelParameters!MeanDiversion)/ModelParameters!SDDiversion)*ModelParameters!DiversionSlope</f>
        <v>#VALUE!</v>
      </c>
      <c r="J92" s="18" t="e">
        <f t="shared" si="9"/>
        <v>#VALUE!</v>
      </c>
      <c r="K92" s="21" t="e">
        <f t="shared" si="10"/>
        <v>#VALUE!</v>
      </c>
      <c r="L92" s="13" t="str">
        <f t="shared" si="11"/>
        <v/>
      </c>
    </row>
    <row r="93" spans="1:12" ht="14.25" x14ac:dyDescent="0.45">
      <c r="A93" s="17" t="str">
        <f>IF(tblTally!B91="","",tblTally!B91)</f>
        <v/>
      </c>
      <c r="B93" s="13" t="str">
        <f>IF(tblTally!B91="","",tblTally!C91+tblTally!D91)</f>
        <v/>
      </c>
      <c r="C93" s="13" t="str">
        <f>IF(tblTally!C91="","",tblTally!C91)</f>
        <v/>
      </c>
      <c r="D93" s="18" t="str">
        <f t="shared" si="7"/>
        <v/>
      </c>
      <c r="E93" s="13" t="str">
        <f>IF(tblTally!L91+tblTally!N91=0,"",tblTally!L91+tblTally!N91+tblTally!AH91)</f>
        <v/>
      </c>
      <c r="F93" s="13" t="str">
        <f>IF(E93="","",tblTally!L91+tblTally!N91+tblTally!AV91+tblTally!BD91+tblTally!BE91)</f>
        <v/>
      </c>
      <c r="G93" s="18" t="str">
        <f>IF(tblTally!E91="","",tblTally!E91/100)</f>
        <v/>
      </c>
      <c r="H93" s="18" t="str">
        <f t="shared" si="8"/>
        <v/>
      </c>
      <c r="I93" s="18" t="e">
        <f>ModelParameters!Intercept+((B93-ModelParameters!MeanFlow)/ModelParameters!SDFlow)*ModelParameters!FlowSlope+((D93-ModelParameters!MeanDiversion)/ModelParameters!SDDiversion)*ModelParameters!DiversionSlope</f>
        <v>#VALUE!</v>
      </c>
      <c r="J93" s="18" t="e">
        <f t="shared" si="9"/>
        <v>#VALUE!</v>
      </c>
      <c r="K93" s="21" t="e">
        <f t="shared" si="10"/>
        <v>#VALUE!</v>
      </c>
      <c r="L93" s="13" t="str">
        <f t="shared" si="11"/>
        <v/>
      </c>
    </row>
    <row r="94" spans="1:12" ht="14.25" x14ac:dyDescent="0.45">
      <c r="A94" s="17" t="str">
        <f>IF(tblTally!B92="","",tblTally!B92)</f>
        <v/>
      </c>
      <c r="B94" s="13" t="str">
        <f>IF(tblTally!B92="","",tblTally!C92+tblTally!D92)</f>
        <v/>
      </c>
      <c r="C94" s="13" t="str">
        <f>IF(tblTally!C92="","",tblTally!C92)</f>
        <v/>
      </c>
      <c r="D94" s="18" t="str">
        <f t="shared" si="7"/>
        <v/>
      </c>
      <c r="E94" s="13" t="str">
        <f>IF(tblTally!L92+tblTally!N92=0,"",tblTally!L92+tblTally!N92+tblTally!AH92)</f>
        <v/>
      </c>
      <c r="F94" s="13" t="str">
        <f>IF(E94="","",tblTally!L92+tblTally!N92+tblTally!AV92+tblTally!BD92+tblTally!BE92)</f>
        <v/>
      </c>
      <c r="G94" s="18" t="str">
        <f>IF(tblTally!E92="","",tblTally!E92/100)</f>
        <v/>
      </c>
      <c r="H94" s="18" t="str">
        <f t="shared" si="8"/>
        <v/>
      </c>
      <c r="I94" s="18" t="e">
        <f>ModelParameters!Intercept+((B94-ModelParameters!MeanFlow)/ModelParameters!SDFlow)*ModelParameters!FlowSlope+((D94-ModelParameters!MeanDiversion)/ModelParameters!SDDiversion)*ModelParameters!DiversionSlope</f>
        <v>#VALUE!</v>
      </c>
      <c r="J94" s="18" t="e">
        <f t="shared" si="9"/>
        <v>#VALUE!</v>
      </c>
      <c r="K94" s="21" t="e">
        <f t="shared" si="10"/>
        <v>#VALUE!</v>
      </c>
      <c r="L94" s="13" t="str">
        <f t="shared" si="11"/>
        <v/>
      </c>
    </row>
    <row r="95" spans="1:12" ht="14.25" x14ac:dyDescent="0.45">
      <c r="A95" s="17" t="str">
        <f>IF(tblTally!B93="","",tblTally!B93)</f>
        <v/>
      </c>
      <c r="B95" s="13" t="str">
        <f>IF(tblTally!B93="","",tblTally!C93+tblTally!D93)</f>
        <v/>
      </c>
      <c r="C95" s="13" t="str">
        <f>IF(tblTally!C93="","",tblTally!C93)</f>
        <v/>
      </c>
      <c r="D95" s="18" t="str">
        <f t="shared" si="7"/>
        <v/>
      </c>
      <c r="E95" s="13" t="str">
        <f>IF(tblTally!L93+tblTally!N93=0,"",tblTally!L93+tblTally!N93+tblTally!AH93)</f>
        <v/>
      </c>
      <c r="F95" s="13" t="str">
        <f>IF(E95="","",tblTally!L93+tblTally!N93+tblTally!AV93+tblTally!BD93+tblTally!BE93)</f>
        <v/>
      </c>
      <c r="G95" s="18" t="str">
        <f>IF(tblTally!E93="","",tblTally!E93/100)</f>
        <v/>
      </c>
      <c r="H95" s="18" t="str">
        <f t="shared" si="8"/>
        <v/>
      </c>
      <c r="I95" s="18" t="e">
        <f>ModelParameters!Intercept+((B95-ModelParameters!MeanFlow)/ModelParameters!SDFlow)*ModelParameters!FlowSlope+((D95-ModelParameters!MeanDiversion)/ModelParameters!SDDiversion)*ModelParameters!DiversionSlope</f>
        <v>#VALUE!</v>
      </c>
      <c r="J95" s="18" t="e">
        <f t="shared" si="9"/>
        <v>#VALUE!</v>
      </c>
      <c r="K95" s="21" t="e">
        <f t="shared" si="10"/>
        <v>#VALUE!</v>
      </c>
      <c r="L95" s="13" t="str">
        <f t="shared" si="11"/>
        <v/>
      </c>
    </row>
    <row r="96" spans="1:12" ht="14.25" x14ac:dyDescent="0.45">
      <c r="A96" s="17" t="str">
        <f>IF(tblTally!B94="","",tblTally!B94)</f>
        <v/>
      </c>
      <c r="B96" s="13" t="str">
        <f>IF(tblTally!B94="","",tblTally!C94+tblTally!D94)</f>
        <v/>
      </c>
      <c r="C96" s="13" t="str">
        <f>IF(tblTally!C94="","",tblTally!C94)</f>
        <v/>
      </c>
      <c r="D96" s="18" t="str">
        <f t="shared" si="7"/>
        <v/>
      </c>
      <c r="E96" s="13" t="str">
        <f>IF(tblTally!L94+tblTally!N94=0,"",tblTally!L94+tblTally!N94+tblTally!AH94)</f>
        <v/>
      </c>
      <c r="F96" s="13" t="str">
        <f>IF(E96="","",tblTally!L94+tblTally!N94+tblTally!AV94+tblTally!BD94+tblTally!BE94)</f>
        <v/>
      </c>
      <c r="G96" s="18" t="str">
        <f>IF(tblTally!E94="","",tblTally!E94/100)</f>
        <v/>
      </c>
      <c r="H96" s="18" t="str">
        <f t="shared" si="8"/>
        <v/>
      </c>
      <c r="I96" s="18" t="e">
        <f>ModelParameters!Intercept+((B96-ModelParameters!MeanFlow)/ModelParameters!SDFlow)*ModelParameters!FlowSlope+((D96-ModelParameters!MeanDiversion)/ModelParameters!SDDiversion)*ModelParameters!DiversionSlope</f>
        <v>#VALUE!</v>
      </c>
      <c r="J96" s="18" t="e">
        <f t="shared" si="9"/>
        <v>#VALUE!</v>
      </c>
      <c r="K96" s="21" t="e">
        <f t="shared" si="10"/>
        <v>#VALUE!</v>
      </c>
      <c r="L96" s="13" t="str">
        <f t="shared" si="11"/>
        <v/>
      </c>
    </row>
    <row r="97" spans="1:12" ht="14.25" x14ac:dyDescent="0.45">
      <c r="A97" s="17" t="str">
        <f>IF(tblTally!B95="","",tblTally!B95)</f>
        <v/>
      </c>
      <c r="B97" s="13" t="str">
        <f>IF(tblTally!B95="","",tblTally!C95+tblTally!D95)</f>
        <v/>
      </c>
      <c r="C97" s="13" t="str">
        <f>IF(tblTally!C95="","",tblTally!C95)</f>
        <v/>
      </c>
      <c r="D97" s="18" t="str">
        <f t="shared" si="7"/>
        <v/>
      </c>
      <c r="E97" s="13" t="str">
        <f>IF(tblTally!L95+tblTally!N95=0,"",tblTally!L95+tblTally!N95+tblTally!AH95)</f>
        <v/>
      </c>
      <c r="F97" s="13" t="str">
        <f>IF(E97="","",tblTally!L95+tblTally!N95+tblTally!AV95+tblTally!BD95+tblTally!BE95)</f>
        <v/>
      </c>
      <c r="G97" s="18" t="str">
        <f>IF(tblTally!E95="","",tblTally!E95/100)</f>
        <v/>
      </c>
      <c r="H97" s="18" t="str">
        <f t="shared" si="8"/>
        <v/>
      </c>
      <c r="I97" s="18" t="e">
        <f>ModelParameters!Intercept+((B97-ModelParameters!MeanFlow)/ModelParameters!SDFlow)*ModelParameters!FlowSlope+((D97-ModelParameters!MeanDiversion)/ModelParameters!SDDiversion)*ModelParameters!DiversionSlope</f>
        <v>#VALUE!</v>
      </c>
      <c r="J97" s="18" t="e">
        <f t="shared" si="9"/>
        <v>#VALUE!</v>
      </c>
      <c r="K97" s="21" t="e">
        <f t="shared" si="10"/>
        <v>#VALUE!</v>
      </c>
      <c r="L97" s="13" t="str">
        <f t="shared" si="11"/>
        <v/>
      </c>
    </row>
    <row r="98" spans="1:12" ht="14.25" x14ac:dyDescent="0.45">
      <c r="A98" s="17" t="str">
        <f>IF(tblTally!B96="","",tblTally!B96)</f>
        <v/>
      </c>
      <c r="B98" s="13" t="str">
        <f>IF(tblTally!B96="","",tblTally!C96+tblTally!D96)</f>
        <v/>
      </c>
      <c r="C98" s="13" t="str">
        <f>IF(tblTally!C96="","",tblTally!C96)</f>
        <v/>
      </c>
      <c r="D98" s="18" t="str">
        <f t="shared" si="7"/>
        <v/>
      </c>
      <c r="E98" s="13" t="str">
        <f>IF(tblTally!L96+tblTally!N96=0,"",tblTally!L96+tblTally!N96+tblTally!AH96)</f>
        <v/>
      </c>
      <c r="F98" s="13" t="str">
        <f>IF(E98="","",tblTally!L96+tblTally!N96+tblTally!AV96+tblTally!BD96+tblTally!BE96)</f>
        <v/>
      </c>
      <c r="G98" s="18" t="str">
        <f>IF(tblTally!E96="","",tblTally!E96/100)</f>
        <v/>
      </c>
      <c r="H98" s="18" t="str">
        <f t="shared" si="8"/>
        <v/>
      </c>
      <c r="I98" s="18" t="e">
        <f>ModelParameters!Intercept+((B98-ModelParameters!MeanFlow)/ModelParameters!SDFlow)*ModelParameters!FlowSlope+((D98-ModelParameters!MeanDiversion)/ModelParameters!SDDiversion)*ModelParameters!DiversionSlope</f>
        <v>#VALUE!</v>
      </c>
      <c r="J98" s="18" t="e">
        <f t="shared" si="9"/>
        <v>#VALUE!</v>
      </c>
      <c r="K98" s="21" t="e">
        <f t="shared" si="10"/>
        <v>#VALUE!</v>
      </c>
      <c r="L98" s="13" t="str">
        <f t="shared" si="11"/>
        <v/>
      </c>
    </row>
    <row r="99" spans="1:12" ht="14.25" x14ac:dyDescent="0.45">
      <c r="A99" s="17" t="str">
        <f>IF(tblTally!B97="","",tblTally!B97)</f>
        <v/>
      </c>
      <c r="B99" s="13" t="str">
        <f>IF(tblTally!B97="","",tblTally!C97+tblTally!D97)</f>
        <v/>
      </c>
      <c r="C99" s="13" t="str">
        <f>IF(tblTally!C97="","",tblTally!C97)</f>
        <v/>
      </c>
      <c r="D99" s="18" t="str">
        <f t="shared" si="7"/>
        <v/>
      </c>
      <c r="E99" s="13" t="str">
        <f>IF(tblTally!L97+tblTally!N97=0,"",tblTally!L97+tblTally!N97+tblTally!AH97)</f>
        <v/>
      </c>
      <c r="F99" s="13" t="str">
        <f>IF(E99="","",tblTally!L97+tblTally!N97+tblTally!AV97+tblTally!BD97+tblTally!BE97)</f>
        <v/>
      </c>
      <c r="G99" s="18" t="str">
        <f>IF(tblTally!E97="","",tblTally!E97/100)</f>
        <v/>
      </c>
      <c r="H99" s="18" t="str">
        <f t="shared" si="8"/>
        <v/>
      </c>
      <c r="I99" s="18" t="e">
        <f>ModelParameters!Intercept+((B99-ModelParameters!MeanFlow)/ModelParameters!SDFlow)*ModelParameters!FlowSlope+((D99-ModelParameters!MeanDiversion)/ModelParameters!SDDiversion)*ModelParameters!DiversionSlope</f>
        <v>#VALUE!</v>
      </c>
      <c r="J99" s="18" t="e">
        <f t="shared" si="9"/>
        <v>#VALUE!</v>
      </c>
      <c r="K99" s="21" t="e">
        <f t="shared" si="10"/>
        <v>#VALUE!</v>
      </c>
      <c r="L99" s="13" t="str">
        <f t="shared" si="11"/>
        <v/>
      </c>
    </row>
    <row r="100" spans="1:12" ht="14.25" x14ac:dyDescent="0.45">
      <c r="A100" s="17" t="str">
        <f>IF(tblTally!B98="","",tblTally!B98)</f>
        <v/>
      </c>
      <c r="B100" s="13" t="str">
        <f>IF(tblTally!B98="","",tblTally!C98+tblTally!D98)</f>
        <v/>
      </c>
      <c r="C100" s="13" t="str">
        <f>IF(tblTally!C98="","",tblTally!C98)</f>
        <v/>
      </c>
      <c r="D100" s="18" t="str">
        <f t="shared" si="7"/>
        <v/>
      </c>
      <c r="E100" s="13" t="str">
        <f>IF(tblTally!L98+tblTally!N98=0,"",tblTally!L98+tblTally!N98+tblTally!AH98)</f>
        <v/>
      </c>
      <c r="F100" s="13" t="str">
        <f>IF(E100="","",tblTally!L98+tblTally!N98+tblTally!AV98+tblTally!BD98+tblTally!BE98)</f>
        <v/>
      </c>
      <c r="G100" s="18" t="str">
        <f>IF(tblTally!E98="","",tblTally!E98/100)</f>
        <v/>
      </c>
      <c r="H100" s="18" t="str">
        <f t="shared" si="8"/>
        <v/>
      </c>
      <c r="I100" s="18" t="e">
        <f>ModelParameters!Intercept+((B100-ModelParameters!MeanFlow)/ModelParameters!SDFlow)*ModelParameters!FlowSlope+((D100-ModelParameters!MeanDiversion)/ModelParameters!SDDiversion)*ModelParameters!DiversionSlope</f>
        <v>#VALUE!</v>
      </c>
      <c r="J100" s="18" t="e">
        <f t="shared" si="9"/>
        <v>#VALUE!</v>
      </c>
      <c r="K100" s="21" t="e">
        <f t="shared" si="10"/>
        <v>#VALUE!</v>
      </c>
      <c r="L100" s="13" t="str">
        <f t="shared" si="11"/>
        <v/>
      </c>
    </row>
    <row r="101" spans="1:12" ht="14.25" x14ac:dyDescent="0.45">
      <c r="A101" s="17" t="str">
        <f>IF(tblTally!B99="","",tblTally!B99)</f>
        <v/>
      </c>
      <c r="B101" s="13" t="str">
        <f>IF(tblTally!B99="","",tblTally!C99+tblTally!D99)</f>
        <v/>
      </c>
      <c r="C101" s="13" t="str">
        <f>IF(tblTally!C99="","",tblTally!C99)</f>
        <v/>
      </c>
      <c r="D101" s="18" t="str">
        <f t="shared" si="7"/>
        <v/>
      </c>
      <c r="E101" s="13" t="str">
        <f>IF(tblTally!L99+tblTally!N99=0,"",tblTally!L99+tblTally!N99+tblTally!AH99)</f>
        <v/>
      </c>
      <c r="F101" s="13" t="str">
        <f>IF(E101="","",tblTally!L99+tblTally!N99+tblTally!AV99+tblTally!BD99+tblTally!BE99)</f>
        <v/>
      </c>
      <c r="G101" s="18" t="str">
        <f>IF(tblTally!E99="","",tblTally!E99/100)</f>
        <v/>
      </c>
      <c r="H101" s="18" t="str">
        <f t="shared" si="8"/>
        <v/>
      </c>
      <c r="I101" s="18" t="e">
        <f>ModelParameters!Intercept+((B101-ModelParameters!MeanFlow)/ModelParameters!SDFlow)*ModelParameters!FlowSlope+((D101-ModelParameters!MeanDiversion)/ModelParameters!SDDiversion)*ModelParameters!DiversionSlope</f>
        <v>#VALUE!</v>
      </c>
      <c r="J101" s="18" t="e">
        <f t="shared" si="9"/>
        <v>#VALUE!</v>
      </c>
      <c r="K101" s="21" t="e">
        <f t="shared" si="10"/>
        <v>#VALUE!</v>
      </c>
      <c r="L101" s="13" t="str">
        <f t="shared" si="11"/>
        <v/>
      </c>
    </row>
    <row r="102" spans="1:12" ht="14.25" x14ac:dyDescent="0.45">
      <c r="A102" s="17" t="str">
        <f>IF(tblTally!B100="","",tblTally!B100)</f>
        <v/>
      </c>
      <c r="B102" s="13" t="str">
        <f>IF(tblTally!B100="","",tblTally!C100+tblTally!D100)</f>
        <v/>
      </c>
      <c r="C102" s="13" t="str">
        <f>IF(tblTally!C100="","",tblTally!C100)</f>
        <v/>
      </c>
      <c r="D102" s="18" t="str">
        <f t="shared" si="7"/>
        <v/>
      </c>
      <c r="E102" s="13" t="str">
        <f>IF(tblTally!L100+tblTally!N100=0,"",tblTally!L100+tblTally!N100+tblTally!AH100)</f>
        <v/>
      </c>
      <c r="F102" s="13" t="str">
        <f>IF(E102="","",tblTally!L100+tblTally!N100+tblTally!AV100+tblTally!BD100+tblTally!BE100)</f>
        <v/>
      </c>
      <c r="G102" s="18" t="str">
        <f>IF(tblTally!E100="","",tblTally!E100/100)</f>
        <v/>
      </c>
      <c r="H102" s="18" t="str">
        <f t="shared" si="8"/>
        <v/>
      </c>
      <c r="I102" s="18" t="e">
        <f>ModelParameters!Intercept+((B102-ModelParameters!MeanFlow)/ModelParameters!SDFlow)*ModelParameters!FlowSlope+((D102-ModelParameters!MeanDiversion)/ModelParameters!SDDiversion)*ModelParameters!DiversionSlope</f>
        <v>#VALUE!</v>
      </c>
      <c r="J102" s="18" t="e">
        <f t="shared" si="9"/>
        <v>#VALUE!</v>
      </c>
      <c r="K102" s="21" t="e">
        <f t="shared" si="10"/>
        <v>#VALUE!</v>
      </c>
      <c r="L102" s="13" t="str">
        <f t="shared" si="11"/>
        <v/>
      </c>
    </row>
    <row r="103" spans="1:12" ht="14.25" x14ac:dyDescent="0.45">
      <c r="A103" s="17" t="str">
        <f>IF(tblTally!B101="","",tblTally!B101)</f>
        <v/>
      </c>
      <c r="B103" s="13" t="str">
        <f>IF(tblTally!B101="","",tblTally!C101+tblTally!D101)</f>
        <v/>
      </c>
      <c r="C103" s="13" t="str">
        <f>IF(tblTally!C101="","",tblTally!C101)</f>
        <v/>
      </c>
      <c r="D103" s="18" t="str">
        <f t="shared" si="7"/>
        <v/>
      </c>
      <c r="E103" s="13" t="str">
        <f>IF(tblTally!L101+tblTally!N101=0,"",tblTally!L101+tblTally!N101+tblTally!AH101)</f>
        <v/>
      </c>
      <c r="F103" s="13" t="str">
        <f>IF(E103="","",tblTally!L101+tblTally!N101+tblTally!AV101+tblTally!BD101+tblTally!BE101)</f>
        <v/>
      </c>
      <c r="G103" s="18" t="str">
        <f>IF(tblTally!E101="","",tblTally!E101/100)</f>
        <v/>
      </c>
      <c r="H103" s="18" t="str">
        <f t="shared" si="8"/>
        <v/>
      </c>
      <c r="I103" s="18" t="e">
        <f>ModelParameters!Intercept+((B103-ModelParameters!MeanFlow)/ModelParameters!SDFlow)*ModelParameters!FlowSlope+((D103-ModelParameters!MeanDiversion)/ModelParameters!SDDiversion)*ModelParameters!DiversionSlope</f>
        <v>#VALUE!</v>
      </c>
      <c r="J103" s="18" t="e">
        <f t="shared" si="9"/>
        <v>#VALUE!</v>
      </c>
      <c r="K103" s="21" t="e">
        <f t="shared" si="10"/>
        <v>#VALUE!</v>
      </c>
      <c r="L103" s="13" t="str">
        <f t="shared" si="11"/>
        <v/>
      </c>
    </row>
    <row r="104" spans="1:12" ht="14.25" x14ac:dyDescent="0.45">
      <c r="A104" s="17" t="str">
        <f>IF(tblTally!B102="","",tblTally!B102)</f>
        <v/>
      </c>
      <c r="B104" s="13" t="str">
        <f>IF(tblTally!B102="","",tblTally!C102+tblTally!D102)</f>
        <v/>
      </c>
      <c r="C104" s="13" t="str">
        <f>IF(tblTally!C102="","",tblTally!C102)</f>
        <v/>
      </c>
      <c r="D104" s="18" t="str">
        <f t="shared" si="7"/>
        <v/>
      </c>
      <c r="E104" s="13" t="str">
        <f>IF(tblTally!L102+tblTally!N102=0,"",tblTally!L102+tblTally!N102+tblTally!AH102)</f>
        <v/>
      </c>
      <c r="F104" s="13" t="str">
        <f>IF(E104="","",tblTally!L102+tblTally!N102+tblTally!AV102+tblTally!BD102+tblTally!BE102)</f>
        <v/>
      </c>
      <c r="G104" s="18" t="str">
        <f>IF(tblTally!E102="","",tblTally!E102/100)</f>
        <v/>
      </c>
      <c r="H104" s="18" t="str">
        <f t="shared" si="8"/>
        <v/>
      </c>
      <c r="I104" s="18" t="e">
        <f>ModelParameters!Intercept+((B104-ModelParameters!MeanFlow)/ModelParameters!SDFlow)*ModelParameters!FlowSlope+((D104-ModelParameters!MeanDiversion)/ModelParameters!SDDiversion)*ModelParameters!DiversionSlope</f>
        <v>#VALUE!</v>
      </c>
      <c r="J104" s="18" t="e">
        <f t="shared" si="9"/>
        <v>#VALUE!</v>
      </c>
      <c r="K104" s="21" t="e">
        <f t="shared" si="10"/>
        <v>#VALUE!</v>
      </c>
      <c r="L104" s="13" t="str">
        <f t="shared" si="11"/>
        <v/>
      </c>
    </row>
    <row r="105" spans="1:12" ht="14.25" x14ac:dyDescent="0.45">
      <c r="A105" s="17" t="str">
        <f>IF(tblTally!B103="","",tblTally!B103)</f>
        <v/>
      </c>
      <c r="B105" s="13" t="str">
        <f>IF(tblTally!B103="","",tblTally!C103+tblTally!D103)</f>
        <v/>
      </c>
      <c r="C105" s="13" t="str">
        <f>IF(tblTally!C103="","",tblTally!C103)</f>
        <v/>
      </c>
      <c r="D105" s="18" t="str">
        <f t="shared" si="7"/>
        <v/>
      </c>
      <c r="E105" s="13" t="str">
        <f>IF(tblTally!L103+tblTally!N103=0,"",tblTally!L103+tblTally!N103+tblTally!AH103)</f>
        <v/>
      </c>
      <c r="F105" s="13" t="str">
        <f>IF(E105="","",tblTally!L103+tblTally!N103+tblTally!AV103+tblTally!BD103+tblTally!BE103)</f>
        <v/>
      </c>
      <c r="G105" s="18" t="str">
        <f>IF(tblTally!E103="","",tblTally!E103/100)</f>
        <v/>
      </c>
      <c r="H105" s="18" t="str">
        <f t="shared" si="8"/>
        <v/>
      </c>
      <c r="I105" s="18" t="e">
        <f>ModelParameters!Intercept+((B105-ModelParameters!MeanFlow)/ModelParameters!SDFlow)*ModelParameters!FlowSlope+((D105-ModelParameters!MeanDiversion)/ModelParameters!SDDiversion)*ModelParameters!DiversionSlope</f>
        <v>#VALUE!</v>
      </c>
      <c r="J105" s="18" t="e">
        <f t="shared" si="9"/>
        <v>#VALUE!</v>
      </c>
      <c r="K105" s="21" t="e">
        <f t="shared" si="10"/>
        <v>#VALUE!</v>
      </c>
      <c r="L105" s="13" t="str">
        <f t="shared" si="11"/>
        <v/>
      </c>
    </row>
    <row r="106" spans="1:12" ht="14.25" x14ac:dyDescent="0.45">
      <c r="A106" s="17" t="str">
        <f>IF(tblTally!B104="","",tblTally!B104)</f>
        <v/>
      </c>
      <c r="B106" s="13" t="str">
        <f>IF(tblTally!B104="","",tblTally!C104+tblTally!D104)</f>
        <v/>
      </c>
      <c r="C106" s="13" t="str">
        <f>IF(tblTally!C104="","",tblTally!C104)</f>
        <v/>
      </c>
      <c r="D106" s="18" t="str">
        <f t="shared" si="7"/>
        <v/>
      </c>
      <c r="E106" s="13" t="str">
        <f>IF(tblTally!L104+tblTally!N104=0,"",tblTally!L104+tblTally!N104+tblTally!AH104)</f>
        <v/>
      </c>
      <c r="F106" s="13" t="str">
        <f>IF(E106="","",tblTally!L104+tblTally!N104+tblTally!AV104+tblTally!BD104+tblTally!BE104)</f>
        <v/>
      </c>
      <c r="G106" s="18" t="str">
        <f>IF(tblTally!E104="","",tblTally!E104/100)</f>
        <v/>
      </c>
      <c r="H106" s="18" t="str">
        <f t="shared" si="8"/>
        <v/>
      </c>
      <c r="I106" s="18" t="e">
        <f>ModelParameters!Intercept+((B106-ModelParameters!MeanFlow)/ModelParameters!SDFlow)*ModelParameters!FlowSlope+((D106-ModelParameters!MeanDiversion)/ModelParameters!SDDiversion)*ModelParameters!DiversionSlope</f>
        <v>#VALUE!</v>
      </c>
      <c r="J106" s="18" t="e">
        <f t="shared" si="9"/>
        <v>#VALUE!</v>
      </c>
      <c r="K106" s="21" t="e">
        <f t="shared" si="10"/>
        <v>#VALUE!</v>
      </c>
      <c r="L106" s="13" t="str">
        <f t="shared" si="11"/>
        <v/>
      </c>
    </row>
    <row r="107" spans="1:12" ht="14.25" x14ac:dyDescent="0.45">
      <c r="A107" s="17" t="str">
        <f>IF(tblTally!B105="","",tblTally!B105)</f>
        <v/>
      </c>
      <c r="B107" s="13" t="str">
        <f>IF(tblTally!B105="","",tblTally!C105+tblTally!D105)</f>
        <v/>
      </c>
      <c r="C107" s="13" t="str">
        <f>IF(tblTally!C105="","",tblTally!C105)</f>
        <v/>
      </c>
      <c r="D107" s="18" t="str">
        <f t="shared" si="7"/>
        <v/>
      </c>
      <c r="E107" s="13" t="str">
        <f>IF(tblTally!L105+tblTally!N105=0,"",tblTally!L105+tblTally!N105+tblTally!AH105)</f>
        <v/>
      </c>
      <c r="F107" s="13" t="str">
        <f>IF(E107="","",tblTally!L105+tblTally!N105+tblTally!AV105+tblTally!BD105+tblTally!BE105)</f>
        <v/>
      </c>
      <c r="G107" s="18" t="str">
        <f>IF(tblTally!E105="","",tblTally!E105/100)</f>
        <v/>
      </c>
      <c r="H107" s="18" t="str">
        <f t="shared" si="8"/>
        <v/>
      </c>
      <c r="I107" s="18" t="e">
        <f>ModelParameters!Intercept+((B107-ModelParameters!MeanFlow)/ModelParameters!SDFlow)*ModelParameters!FlowSlope+((D107-ModelParameters!MeanDiversion)/ModelParameters!SDDiversion)*ModelParameters!DiversionSlope</f>
        <v>#VALUE!</v>
      </c>
      <c r="J107" s="18" t="e">
        <f t="shared" si="9"/>
        <v>#VALUE!</v>
      </c>
      <c r="K107" s="21" t="e">
        <f t="shared" si="10"/>
        <v>#VALUE!</v>
      </c>
      <c r="L107" s="13" t="str">
        <f t="shared" si="11"/>
        <v/>
      </c>
    </row>
    <row r="108" spans="1:12" ht="14.25" x14ac:dyDescent="0.45">
      <c r="A108" s="17" t="str">
        <f>IF(tblTally!B106="","",tblTally!B106)</f>
        <v/>
      </c>
      <c r="B108" s="13" t="str">
        <f>IF(tblTally!B106="","",tblTally!C106+tblTally!D106)</f>
        <v/>
      </c>
      <c r="C108" s="13" t="str">
        <f>IF(tblTally!C106="","",tblTally!C106)</f>
        <v/>
      </c>
      <c r="D108" s="18" t="str">
        <f t="shared" si="7"/>
        <v/>
      </c>
      <c r="E108" s="13" t="str">
        <f>IF(tblTally!L106+tblTally!N106=0,"",tblTally!L106+tblTally!N106+tblTally!AH106)</f>
        <v/>
      </c>
      <c r="F108" s="13" t="str">
        <f>IF(E108="","",tblTally!L106+tblTally!N106+tblTally!AV106+tblTally!BD106+tblTally!BE106)</f>
        <v/>
      </c>
      <c r="G108" s="18" t="str">
        <f>IF(tblTally!E106="","",tblTally!E106/100)</f>
        <v/>
      </c>
      <c r="H108" s="18" t="str">
        <f t="shared" si="8"/>
        <v/>
      </c>
      <c r="I108" s="18" t="e">
        <f>ModelParameters!Intercept+((B108-ModelParameters!MeanFlow)/ModelParameters!SDFlow)*ModelParameters!FlowSlope+((D108-ModelParameters!MeanDiversion)/ModelParameters!SDDiversion)*ModelParameters!DiversionSlope</f>
        <v>#VALUE!</v>
      </c>
      <c r="J108" s="18" t="e">
        <f t="shared" si="9"/>
        <v>#VALUE!</v>
      </c>
      <c r="K108" s="21" t="e">
        <f t="shared" si="10"/>
        <v>#VALUE!</v>
      </c>
      <c r="L108" s="13" t="str">
        <f t="shared" si="11"/>
        <v/>
      </c>
    </row>
    <row r="109" spans="1:12" ht="14.25" x14ac:dyDescent="0.45">
      <c r="A109" s="17" t="str">
        <f>IF(tblTally!B107="","",tblTally!B107)</f>
        <v/>
      </c>
      <c r="B109" s="13" t="str">
        <f>IF(tblTally!B107="","",tblTally!C107+tblTally!D107)</f>
        <v/>
      </c>
      <c r="C109" s="13" t="str">
        <f>IF(tblTally!C107="","",tblTally!C107)</f>
        <v/>
      </c>
      <c r="D109" s="18" t="str">
        <f t="shared" si="7"/>
        <v/>
      </c>
      <c r="E109" s="13" t="str">
        <f>IF(tblTally!L107+tblTally!N107=0,"",tblTally!L107+tblTally!N107+tblTally!AH107)</f>
        <v/>
      </c>
      <c r="F109" s="13" t="str">
        <f>IF(E109="","",tblTally!L107+tblTally!N107+tblTally!AV107+tblTally!BD107+tblTally!BE107)</f>
        <v/>
      </c>
      <c r="G109" s="18" t="str">
        <f>IF(tblTally!E107="","",tblTally!E107/100)</f>
        <v/>
      </c>
      <c r="H109" s="18" t="str">
        <f t="shared" si="8"/>
        <v/>
      </c>
      <c r="I109" s="18" t="e">
        <f>ModelParameters!Intercept+((B109-ModelParameters!MeanFlow)/ModelParameters!SDFlow)*ModelParameters!FlowSlope+((D109-ModelParameters!MeanDiversion)/ModelParameters!SDDiversion)*ModelParameters!DiversionSlope</f>
        <v>#VALUE!</v>
      </c>
      <c r="J109" s="18" t="e">
        <f t="shared" si="9"/>
        <v>#VALUE!</v>
      </c>
      <c r="K109" s="21" t="e">
        <f t="shared" si="10"/>
        <v>#VALUE!</v>
      </c>
      <c r="L109" s="13" t="str">
        <f t="shared" si="11"/>
        <v/>
      </c>
    </row>
    <row r="110" spans="1:12" ht="14.25" x14ac:dyDescent="0.45">
      <c r="A110" s="17" t="str">
        <f>IF(tblTally!B108="","",tblTally!B108)</f>
        <v/>
      </c>
      <c r="B110" s="13" t="str">
        <f>IF(tblTally!B108="","",tblTally!C108+tblTally!D108)</f>
        <v/>
      </c>
      <c r="C110" s="13" t="str">
        <f>IF(tblTally!C108="","",tblTally!C108)</f>
        <v/>
      </c>
      <c r="D110" s="18" t="str">
        <f t="shared" si="7"/>
        <v/>
      </c>
      <c r="E110" s="13" t="str">
        <f>IF(tblTally!L108+tblTally!N108=0,"",tblTally!L108+tblTally!N108+tblTally!AH108)</f>
        <v/>
      </c>
      <c r="F110" s="13" t="str">
        <f>IF(E110="","",tblTally!L108+tblTally!N108+tblTally!AV108+tblTally!BD108+tblTally!BE108)</f>
        <v/>
      </c>
      <c r="G110" s="18" t="str">
        <f>IF(tblTally!E108="","",tblTally!E108/100)</f>
        <v/>
      </c>
      <c r="H110" s="18" t="str">
        <f t="shared" si="8"/>
        <v/>
      </c>
      <c r="I110" s="18" t="e">
        <f>ModelParameters!Intercept+((B110-ModelParameters!MeanFlow)/ModelParameters!SDFlow)*ModelParameters!FlowSlope+((D110-ModelParameters!MeanDiversion)/ModelParameters!SDDiversion)*ModelParameters!DiversionSlope</f>
        <v>#VALUE!</v>
      </c>
      <c r="J110" s="18" t="e">
        <f t="shared" si="9"/>
        <v>#VALUE!</v>
      </c>
      <c r="K110" s="21" t="e">
        <f t="shared" si="10"/>
        <v>#VALUE!</v>
      </c>
      <c r="L110" s="13" t="str">
        <f t="shared" si="11"/>
        <v/>
      </c>
    </row>
    <row r="111" spans="1:12" ht="14.25" x14ac:dyDescent="0.45">
      <c r="A111" s="17" t="str">
        <f>IF(tblTally!B109="","",tblTally!B109)</f>
        <v/>
      </c>
      <c r="B111" s="13" t="str">
        <f>IF(tblTally!B109="","",tblTally!C109+tblTally!D109)</f>
        <v/>
      </c>
      <c r="C111" s="13" t="str">
        <f>IF(tblTally!C109="","",tblTally!C109)</f>
        <v/>
      </c>
      <c r="D111" s="18" t="str">
        <f t="shared" si="7"/>
        <v/>
      </c>
      <c r="E111" s="13" t="str">
        <f>IF(tblTally!L109+tblTally!N109=0,"",tblTally!L109+tblTally!N109+tblTally!AH109)</f>
        <v/>
      </c>
      <c r="F111" s="13" t="str">
        <f>IF(E111="","",tblTally!L109+tblTally!N109+tblTally!AV109+tblTally!BD109+tblTally!BE109)</f>
        <v/>
      </c>
      <c r="G111" s="18" t="str">
        <f>IF(tblTally!E109="","",tblTally!E109/100)</f>
        <v/>
      </c>
      <c r="H111" s="18" t="str">
        <f t="shared" si="8"/>
        <v/>
      </c>
      <c r="I111" s="18" t="e">
        <f>ModelParameters!Intercept+((B111-ModelParameters!MeanFlow)/ModelParameters!SDFlow)*ModelParameters!FlowSlope+((D111-ModelParameters!MeanDiversion)/ModelParameters!SDDiversion)*ModelParameters!DiversionSlope</f>
        <v>#VALUE!</v>
      </c>
      <c r="J111" s="18" t="e">
        <f t="shared" si="9"/>
        <v>#VALUE!</v>
      </c>
      <c r="K111" s="21" t="e">
        <f t="shared" si="10"/>
        <v>#VALUE!</v>
      </c>
      <c r="L111" s="13" t="str">
        <f t="shared" si="11"/>
        <v/>
      </c>
    </row>
    <row r="112" spans="1:12" ht="14.25" x14ac:dyDescent="0.45">
      <c r="A112" s="17" t="str">
        <f>IF(tblTally!B110="","",tblTally!B110)</f>
        <v/>
      </c>
      <c r="B112" s="13" t="str">
        <f>IF(tblTally!B110="","",tblTally!C110+tblTally!D110)</f>
        <v/>
      </c>
      <c r="C112" s="13" t="str">
        <f>IF(tblTally!C110="","",tblTally!C110)</f>
        <v/>
      </c>
      <c r="D112" s="18" t="str">
        <f t="shared" si="7"/>
        <v/>
      </c>
      <c r="E112" s="13" t="str">
        <f>IF(tblTally!L110+tblTally!N110=0,"",tblTally!L110+tblTally!N110+tblTally!AH110)</f>
        <v/>
      </c>
      <c r="F112" s="13" t="str">
        <f>IF(E112="","",tblTally!L110+tblTally!N110+tblTally!AV110+tblTally!BD110+tblTally!BE110)</f>
        <v/>
      </c>
      <c r="G112" s="18" t="str">
        <f>IF(tblTally!E110="","",tblTally!E110/100)</f>
        <v/>
      </c>
      <c r="H112" s="18" t="str">
        <f t="shared" si="8"/>
        <v/>
      </c>
      <c r="I112" s="18" t="e">
        <f>ModelParameters!Intercept+((B112-ModelParameters!MeanFlow)/ModelParameters!SDFlow)*ModelParameters!FlowSlope+((D112-ModelParameters!MeanDiversion)/ModelParameters!SDDiversion)*ModelParameters!DiversionSlope</f>
        <v>#VALUE!</v>
      </c>
      <c r="J112" s="18" t="e">
        <f t="shared" si="9"/>
        <v>#VALUE!</v>
      </c>
      <c r="K112" s="21" t="e">
        <f t="shared" si="10"/>
        <v>#VALUE!</v>
      </c>
      <c r="L112" s="13" t="str">
        <f t="shared" si="11"/>
        <v/>
      </c>
    </row>
    <row r="113" spans="1:12" ht="14.25" x14ac:dyDescent="0.45">
      <c r="A113" s="17" t="str">
        <f>IF(tblTally!B111="","",tblTally!B111)</f>
        <v/>
      </c>
      <c r="B113" s="13" t="str">
        <f>IF(tblTally!B111="","",tblTally!C111+tblTally!D111)</f>
        <v/>
      </c>
      <c r="C113" s="13" t="str">
        <f>IF(tblTally!C111="","",tblTally!C111)</f>
        <v/>
      </c>
      <c r="D113" s="18" t="str">
        <f t="shared" si="7"/>
        <v/>
      </c>
      <c r="E113" s="13" t="str">
        <f>IF(tblTally!L111+tblTally!N111=0,"",tblTally!L111+tblTally!N111+tblTally!AH111)</f>
        <v/>
      </c>
      <c r="F113" s="13" t="str">
        <f>IF(E113="","",tblTally!L111+tblTally!N111+tblTally!AV111+tblTally!BD111+tblTally!BE111)</f>
        <v/>
      </c>
      <c r="G113" s="18" t="str">
        <f>IF(tblTally!E111="","",tblTally!E111/100)</f>
        <v/>
      </c>
      <c r="H113" s="18" t="str">
        <f t="shared" si="8"/>
        <v/>
      </c>
      <c r="I113" s="18" t="e">
        <f>ModelParameters!Intercept+((B113-ModelParameters!MeanFlow)/ModelParameters!SDFlow)*ModelParameters!FlowSlope+((D113-ModelParameters!MeanDiversion)/ModelParameters!SDDiversion)*ModelParameters!DiversionSlope</f>
        <v>#VALUE!</v>
      </c>
      <c r="J113" s="18" t="e">
        <f t="shared" si="9"/>
        <v>#VALUE!</v>
      </c>
      <c r="K113" s="21" t="e">
        <f t="shared" si="10"/>
        <v>#VALUE!</v>
      </c>
      <c r="L113" s="13" t="str">
        <f t="shared" si="11"/>
        <v/>
      </c>
    </row>
    <row r="114" spans="1:12" ht="14.25" x14ac:dyDescent="0.45">
      <c r="A114" s="17" t="str">
        <f>IF(tblTally!B112="","",tblTally!B112)</f>
        <v/>
      </c>
      <c r="B114" s="13" t="str">
        <f>IF(tblTally!B112="","",tblTally!C112+tblTally!D112)</f>
        <v/>
      </c>
      <c r="C114" s="13" t="str">
        <f>IF(tblTally!C112="","",tblTally!C112)</f>
        <v/>
      </c>
      <c r="D114" s="18" t="str">
        <f t="shared" si="7"/>
        <v/>
      </c>
      <c r="E114" s="13" t="str">
        <f>IF(tblTally!L112+tblTally!N112=0,"",tblTally!L112+tblTally!N112+tblTally!AH112)</f>
        <v/>
      </c>
      <c r="F114" s="13" t="str">
        <f>IF(E114="","",tblTally!L112+tblTally!N112+tblTally!AV112+tblTally!BD112+tblTally!BE112)</f>
        <v/>
      </c>
      <c r="G114" s="18" t="str">
        <f>IF(tblTally!E112="","",tblTally!E112/100)</f>
        <v/>
      </c>
      <c r="H114" s="18" t="str">
        <f t="shared" si="8"/>
        <v/>
      </c>
      <c r="I114" s="18" t="e">
        <f>ModelParameters!Intercept+((B114-ModelParameters!MeanFlow)/ModelParameters!SDFlow)*ModelParameters!FlowSlope+((D114-ModelParameters!MeanDiversion)/ModelParameters!SDDiversion)*ModelParameters!DiversionSlope</f>
        <v>#VALUE!</v>
      </c>
      <c r="J114" s="18" t="e">
        <f t="shared" si="9"/>
        <v>#VALUE!</v>
      </c>
      <c r="K114" s="21" t="e">
        <f t="shared" si="10"/>
        <v>#VALUE!</v>
      </c>
      <c r="L114" s="13" t="str">
        <f t="shared" si="11"/>
        <v/>
      </c>
    </row>
    <row r="115" spans="1:12" ht="14.25" x14ac:dyDescent="0.45">
      <c r="A115" s="17" t="str">
        <f>IF(tblTally!B113="","",tblTally!B113)</f>
        <v/>
      </c>
      <c r="B115" s="13" t="str">
        <f>IF(tblTally!B113="","",tblTally!C113+tblTally!D113)</f>
        <v/>
      </c>
      <c r="C115" s="13" t="str">
        <f>IF(tblTally!C113="","",tblTally!C113)</f>
        <v/>
      </c>
      <c r="D115" s="18" t="str">
        <f t="shared" si="7"/>
        <v/>
      </c>
      <c r="E115" s="13" t="str">
        <f>IF(tblTally!L113+tblTally!N113=0,"",tblTally!L113+tblTally!N113+tblTally!AH113)</f>
        <v/>
      </c>
      <c r="F115" s="13" t="str">
        <f>IF(E115="","",tblTally!L113+tblTally!N113+tblTally!AV113+tblTally!BD113+tblTally!BE113)</f>
        <v/>
      </c>
      <c r="G115" s="18" t="str">
        <f>IF(tblTally!E113="","",tblTally!E113/100)</f>
        <v/>
      </c>
      <c r="H115" s="18" t="str">
        <f t="shared" si="8"/>
        <v/>
      </c>
      <c r="I115" s="18" t="e">
        <f>ModelParameters!Intercept+((B115-ModelParameters!MeanFlow)/ModelParameters!SDFlow)*ModelParameters!FlowSlope+((D115-ModelParameters!MeanDiversion)/ModelParameters!SDDiversion)*ModelParameters!DiversionSlope</f>
        <v>#VALUE!</v>
      </c>
      <c r="J115" s="18" t="e">
        <f t="shared" si="9"/>
        <v>#VALUE!</v>
      </c>
      <c r="K115" s="21" t="e">
        <f t="shared" si="10"/>
        <v>#VALUE!</v>
      </c>
      <c r="L115" s="13" t="str">
        <f t="shared" si="11"/>
        <v/>
      </c>
    </row>
    <row r="116" spans="1:12" ht="14.25" x14ac:dyDescent="0.45">
      <c r="A116" s="17" t="str">
        <f>IF(tblTally!B114="","",tblTally!B114)</f>
        <v/>
      </c>
      <c r="B116" s="13" t="str">
        <f>IF(tblTally!B114="","",tblTally!C114+tblTally!D114)</f>
        <v/>
      </c>
      <c r="C116" s="13" t="str">
        <f>IF(tblTally!C114="","",tblTally!C114)</f>
        <v/>
      </c>
      <c r="D116" s="18" t="str">
        <f t="shared" si="7"/>
        <v/>
      </c>
      <c r="E116" s="13" t="str">
        <f>IF(tblTally!L114+tblTally!N114=0,"",tblTally!L114+tblTally!N114+tblTally!AH114)</f>
        <v/>
      </c>
      <c r="F116" s="13" t="str">
        <f>IF(E116="","",tblTally!L114+tblTally!N114+tblTally!AV114+tblTally!BD114+tblTally!BE114)</f>
        <v/>
      </c>
      <c r="G116" s="18" t="str">
        <f>IF(tblTally!E114="","",tblTally!E114/100)</f>
        <v/>
      </c>
      <c r="H116" s="18" t="str">
        <f t="shared" si="8"/>
        <v/>
      </c>
      <c r="I116" s="18" t="e">
        <f>ModelParameters!Intercept+((B116-ModelParameters!MeanFlow)/ModelParameters!SDFlow)*ModelParameters!FlowSlope+((D116-ModelParameters!MeanDiversion)/ModelParameters!SDDiversion)*ModelParameters!DiversionSlope</f>
        <v>#VALUE!</v>
      </c>
      <c r="J116" s="18" t="e">
        <f t="shared" si="9"/>
        <v>#VALUE!</v>
      </c>
      <c r="K116" s="21" t="e">
        <f t="shared" si="10"/>
        <v>#VALUE!</v>
      </c>
      <c r="L116" s="13" t="str">
        <f t="shared" si="11"/>
        <v/>
      </c>
    </row>
    <row r="117" spans="1:12" ht="14.25" x14ac:dyDescent="0.45">
      <c r="A117" s="17" t="str">
        <f>IF(tblTally!B115="","",tblTally!B115)</f>
        <v/>
      </c>
      <c r="B117" s="13" t="str">
        <f>IF(tblTally!B115="","",tblTally!C115+tblTally!D115)</f>
        <v/>
      </c>
      <c r="C117" s="13" t="str">
        <f>IF(tblTally!C115="","",tblTally!C115)</f>
        <v/>
      </c>
      <c r="D117" s="18" t="str">
        <f t="shared" si="7"/>
        <v/>
      </c>
      <c r="E117" s="13" t="str">
        <f>IF(tblTally!L115+tblTally!N115=0,"",tblTally!L115+tblTally!N115+tblTally!AH115)</f>
        <v/>
      </c>
      <c r="F117" s="13" t="str">
        <f>IF(E117="","",tblTally!L115+tblTally!N115+tblTally!AV115+tblTally!BD115+tblTally!BE115)</f>
        <v/>
      </c>
      <c r="G117" s="18" t="str">
        <f>IF(tblTally!E115="","",tblTally!E115/100)</f>
        <v/>
      </c>
      <c r="H117" s="18" t="str">
        <f t="shared" si="8"/>
        <v/>
      </c>
      <c r="I117" s="18" t="e">
        <f>ModelParameters!Intercept+((B117-ModelParameters!MeanFlow)/ModelParameters!SDFlow)*ModelParameters!FlowSlope+((D117-ModelParameters!MeanDiversion)/ModelParameters!SDDiversion)*ModelParameters!DiversionSlope</f>
        <v>#VALUE!</v>
      </c>
      <c r="J117" s="18" t="e">
        <f t="shared" si="9"/>
        <v>#VALUE!</v>
      </c>
      <c r="K117" s="21" t="e">
        <f t="shared" si="10"/>
        <v>#VALUE!</v>
      </c>
      <c r="L117" s="13" t="str">
        <f t="shared" si="11"/>
        <v/>
      </c>
    </row>
    <row r="118" spans="1:12" ht="14.25" x14ac:dyDescent="0.45">
      <c r="A118" s="17" t="str">
        <f>IF(tblTally!B116="","",tblTally!B116)</f>
        <v/>
      </c>
      <c r="B118" s="13" t="str">
        <f>IF(tblTally!B116="","",tblTally!C116+tblTally!D116)</f>
        <v/>
      </c>
      <c r="C118" s="13" t="str">
        <f>IF(tblTally!C116="","",tblTally!C116)</f>
        <v/>
      </c>
      <c r="D118" s="18" t="str">
        <f t="shared" si="7"/>
        <v/>
      </c>
      <c r="E118" s="13" t="str">
        <f>IF(tblTally!L116+tblTally!N116=0,"",tblTally!L116+tblTally!N116+tblTally!AH116)</f>
        <v/>
      </c>
      <c r="F118" s="13" t="str">
        <f>IF(E118="","",tblTally!L116+tblTally!N116+tblTally!AV116+tblTally!BD116+tblTally!BE116)</f>
        <v/>
      </c>
      <c r="G118" s="18" t="str">
        <f>IF(tblTally!E116="","",tblTally!E116/100)</f>
        <v/>
      </c>
      <c r="H118" s="18" t="str">
        <f t="shared" si="8"/>
        <v/>
      </c>
      <c r="I118" s="18" t="e">
        <f>ModelParameters!Intercept+((B118-ModelParameters!MeanFlow)/ModelParameters!SDFlow)*ModelParameters!FlowSlope+((D118-ModelParameters!MeanDiversion)/ModelParameters!SDDiversion)*ModelParameters!DiversionSlope</f>
        <v>#VALUE!</v>
      </c>
      <c r="J118" s="18" t="e">
        <f t="shared" si="9"/>
        <v>#VALUE!</v>
      </c>
      <c r="K118" s="21" t="e">
        <f t="shared" si="10"/>
        <v>#VALUE!</v>
      </c>
      <c r="L118" s="13" t="str">
        <f t="shared" si="11"/>
        <v/>
      </c>
    </row>
    <row r="119" spans="1:12" ht="14.25" x14ac:dyDescent="0.45">
      <c r="A119" s="17" t="str">
        <f>IF(tblTally!B117="","",tblTally!B117)</f>
        <v/>
      </c>
      <c r="B119" s="13" t="str">
        <f>IF(tblTally!B117="","",tblTally!C117+tblTally!D117)</f>
        <v/>
      </c>
      <c r="C119" s="13" t="str">
        <f>IF(tblTally!C117="","",tblTally!C117)</f>
        <v/>
      </c>
      <c r="D119" s="18" t="str">
        <f t="shared" si="7"/>
        <v/>
      </c>
      <c r="E119" s="13" t="str">
        <f>IF(tblTally!L117+tblTally!N117=0,"",tblTally!L117+tblTally!N117+tblTally!AH117)</f>
        <v/>
      </c>
      <c r="F119" s="13" t="str">
        <f>IF(E119="","",tblTally!L117+tblTally!N117+tblTally!AV117+tblTally!BD117+tblTally!BE117)</f>
        <v/>
      </c>
      <c r="G119" s="18" t="str">
        <f>IF(tblTally!E117="","",tblTally!E117/100)</f>
        <v/>
      </c>
      <c r="H119" s="18" t="str">
        <f t="shared" si="8"/>
        <v/>
      </c>
      <c r="I119" s="18" t="e">
        <f>ModelParameters!Intercept+((B119-ModelParameters!MeanFlow)/ModelParameters!SDFlow)*ModelParameters!FlowSlope+((D119-ModelParameters!MeanDiversion)/ModelParameters!SDDiversion)*ModelParameters!DiversionSlope</f>
        <v>#VALUE!</v>
      </c>
      <c r="J119" s="18" t="e">
        <f t="shared" si="9"/>
        <v>#VALUE!</v>
      </c>
      <c r="K119" s="21" t="e">
        <f t="shared" si="10"/>
        <v>#VALUE!</v>
      </c>
      <c r="L119" s="13" t="str">
        <f t="shared" si="11"/>
        <v/>
      </c>
    </row>
    <row r="120" spans="1:12" ht="14.25" x14ac:dyDescent="0.45">
      <c r="A120" s="17" t="str">
        <f>IF(tblTally!B118="","",tblTally!B118)</f>
        <v/>
      </c>
      <c r="B120" s="13" t="str">
        <f>IF(tblTally!B118="","",tblTally!C118+tblTally!D118)</f>
        <v/>
      </c>
      <c r="C120" s="13" t="str">
        <f>IF(tblTally!C118="","",tblTally!C118)</f>
        <v/>
      </c>
      <c r="D120" s="18" t="str">
        <f t="shared" si="7"/>
        <v/>
      </c>
      <c r="E120" s="13" t="str">
        <f>IF(tblTally!L118+tblTally!N118=0,"",tblTally!L118+tblTally!N118+tblTally!AH118)</f>
        <v/>
      </c>
      <c r="F120" s="13" t="str">
        <f>IF(E120="","",tblTally!L118+tblTally!N118+tblTally!AV118+tblTally!BD118+tblTally!BE118)</f>
        <v/>
      </c>
      <c r="G120" s="18" t="str">
        <f>IF(tblTally!E118="","",tblTally!E118/100)</f>
        <v/>
      </c>
      <c r="H120" s="18" t="str">
        <f t="shared" si="8"/>
        <v/>
      </c>
      <c r="I120" s="18" t="e">
        <f>ModelParameters!Intercept+((B120-ModelParameters!MeanFlow)/ModelParameters!SDFlow)*ModelParameters!FlowSlope+((D120-ModelParameters!MeanDiversion)/ModelParameters!SDDiversion)*ModelParameters!DiversionSlope</f>
        <v>#VALUE!</v>
      </c>
      <c r="J120" s="18" t="e">
        <f t="shared" si="9"/>
        <v>#VALUE!</v>
      </c>
      <c r="K120" s="21" t="e">
        <f t="shared" si="10"/>
        <v>#VALUE!</v>
      </c>
      <c r="L120" s="13" t="str">
        <f t="shared" si="11"/>
        <v/>
      </c>
    </row>
    <row r="121" spans="1:12" ht="14.25" x14ac:dyDescent="0.45">
      <c r="A121" s="17" t="str">
        <f>IF(tblTally!B119="","",tblTally!B119)</f>
        <v/>
      </c>
      <c r="B121" s="13" t="str">
        <f>IF(tblTally!B119="","",tblTally!C119+tblTally!D119)</f>
        <v/>
      </c>
      <c r="C121" s="13" t="str">
        <f>IF(tblTally!C119="","",tblTally!C119)</f>
        <v/>
      </c>
      <c r="D121" s="18" t="str">
        <f t="shared" si="7"/>
        <v/>
      </c>
      <c r="E121" s="13" t="str">
        <f>IF(tblTally!L119+tblTally!N119=0,"",tblTally!L119+tblTally!N119+tblTally!AH119)</f>
        <v/>
      </c>
      <c r="F121" s="13" t="str">
        <f>IF(E121="","",tblTally!L119+tblTally!N119+tblTally!AV119+tblTally!BD119+tblTally!BE119)</f>
        <v/>
      </c>
      <c r="G121" s="18" t="str">
        <f>IF(tblTally!E119="","",tblTally!E119/100)</f>
        <v/>
      </c>
      <c r="H121" s="18" t="str">
        <f t="shared" si="8"/>
        <v/>
      </c>
      <c r="I121" s="18" t="e">
        <f>ModelParameters!Intercept+((B121-ModelParameters!MeanFlow)/ModelParameters!SDFlow)*ModelParameters!FlowSlope+((D121-ModelParameters!MeanDiversion)/ModelParameters!SDDiversion)*ModelParameters!DiversionSlope</f>
        <v>#VALUE!</v>
      </c>
      <c r="J121" s="18" t="e">
        <f t="shared" si="9"/>
        <v>#VALUE!</v>
      </c>
      <c r="K121" s="21" t="e">
        <f t="shared" si="10"/>
        <v>#VALUE!</v>
      </c>
      <c r="L121" s="13" t="str">
        <f t="shared" si="11"/>
        <v/>
      </c>
    </row>
    <row r="122" spans="1:12" ht="14.25" x14ac:dyDescent="0.45">
      <c r="A122" s="17" t="str">
        <f>IF(tblTally!B120="","",tblTally!B120)</f>
        <v/>
      </c>
      <c r="B122" s="13" t="str">
        <f>IF(tblTally!B120="","",tblTally!C120+tblTally!D120)</f>
        <v/>
      </c>
      <c r="C122" s="13" t="str">
        <f>IF(tblTally!C120="","",tblTally!C120)</f>
        <v/>
      </c>
      <c r="D122" s="18" t="str">
        <f t="shared" si="7"/>
        <v/>
      </c>
      <c r="E122" s="13" t="str">
        <f>IF(tblTally!L120+tblTally!N120=0,"",tblTally!L120+tblTally!N120+tblTally!AH120)</f>
        <v/>
      </c>
      <c r="F122" s="13" t="str">
        <f>IF(E122="","",tblTally!L120+tblTally!N120+tblTally!AV120+tblTally!BD120+tblTally!BE120)</f>
        <v/>
      </c>
      <c r="G122" s="18" t="str">
        <f>IF(tblTally!E120="","",tblTally!E120/100)</f>
        <v/>
      </c>
      <c r="H122" s="18" t="str">
        <f t="shared" si="8"/>
        <v/>
      </c>
      <c r="I122" s="18" t="e">
        <f>ModelParameters!Intercept+((B122-ModelParameters!MeanFlow)/ModelParameters!SDFlow)*ModelParameters!FlowSlope+((D122-ModelParameters!MeanDiversion)/ModelParameters!SDDiversion)*ModelParameters!DiversionSlope</f>
        <v>#VALUE!</v>
      </c>
      <c r="J122" s="18" t="e">
        <f t="shared" si="9"/>
        <v>#VALUE!</v>
      </c>
      <c r="K122" s="21" t="e">
        <f t="shared" si="10"/>
        <v>#VALUE!</v>
      </c>
      <c r="L122" s="13" t="str">
        <f t="shared" si="11"/>
        <v/>
      </c>
    </row>
    <row r="123" spans="1:12" ht="14.25" x14ac:dyDescent="0.45">
      <c r="A123" s="17" t="str">
        <f>IF(tblTally!B121="","",tblTally!B121)</f>
        <v/>
      </c>
      <c r="B123" s="13" t="str">
        <f>IF(tblTally!B121="","",tblTally!C121+tblTally!D121)</f>
        <v/>
      </c>
      <c r="C123" s="13" t="str">
        <f>IF(tblTally!C121="","",tblTally!C121)</f>
        <v/>
      </c>
      <c r="D123" s="18" t="str">
        <f t="shared" si="7"/>
        <v/>
      </c>
      <c r="E123" s="13" t="str">
        <f>IF(tblTally!L121+tblTally!N121=0,"",tblTally!L121+tblTally!N121+tblTally!AH121)</f>
        <v/>
      </c>
      <c r="F123" s="13" t="str">
        <f>IF(E123="","",tblTally!L121+tblTally!N121+tblTally!AV121+tblTally!BD121+tblTally!BE121)</f>
        <v/>
      </c>
      <c r="G123" s="18" t="str">
        <f>IF(tblTally!E121="","",tblTally!E121/100)</f>
        <v/>
      </c>
      <c r="H123" s="18" t="str">
        <f t="shared" si="8"/>
        <v/>
      </c>
      <c r="I123" s="18" t="e">
        <f>ModelParameters!Intercept+((B123-ModelParameters!MeanFlow)/ModelParameters!SDFlow)*ModelParameters!FlowSlope+((D123-ModelParameters!MeanDiversion)/ModelParameters!SDDiversion)*ModelParameters!DiversionSlope</f>
        <v>#VALUE!</v>
      </c>
      <c r="J123" s="18" t="e">
        <f t="shared" si="9"/>
        <v>#VALUE!</v>
      </c>
      <c r="K123" s="21" t="e">
        <f t="shared" si="10"/>
        <v>#VALUE!</v>
      </c>
      <c r="L123" s="13" t="str">
        <f t="shared" si="11"/>
        <v/>
      </c>
    </row>
    <row r="124" spans="1:12" ht="14.25" x14ac:dyDescent="0.45">
      <c r="A124" s="17" t="str">
        <f>IF(tblTally!B122="","",tblTally!B122)</f>
        <v/>
      </c>
      <c r="B124" s="13" t="str">
        <f>IF(tblTally!B122="","",tblTally!C122+tblTally!D122)</f>
        <v/>
      </c>
      <c r="C124" s="13" t="str">
        <f>IF(tblTally!C122="","",tblTally!C122)</f>
        <v/>
      </c>
      <c r="D124" s="18" t="str">
        <f t="shared" si="7"/>
        <v/>
      </c>
      <c r="E124" s="13" t="str">
        <f>IF(tblTally!L122+tblTally!N122=0,"",tblTally!L122+tblTally!N122+tblTally!AH122)</f>
        <v/>
      </c>
      <c r="F124" s="13" t="str">
        <f>IF(E124="","",tblTally!L122+tblTally!N122+tblTally!AV122+tblTally!BD122+tblTally!BE122)</f>
        <v/>
      </c>
      <c r="G124" s="18" t="str">
        <f>IF(tblTally!E122="","",tblTally!E122/100)</f>
        <v/>
      </c>
      <c r="H124" s="18" t="str">
        <f t="shared" si="8"/>
        <v/>
      </c>
      <c r="I124" s="18" t="e">
        <f>ModelParameters!Intercept+((B124-ModelParameters!MeanFlow)/ModelParameters!SDFlow)*ModelParameters!FlowSlope+((D124-ModelParameters!MeanDiversion)/ModelParameters!SDDiversion)*ModelParameters!DiversionSlope</f>
        <v>#VALUE!</v>
      </c>
      <c r="J124" s="18" t="e">
        <f t="shared" si="9"/>
        <v>#VALUE!</v>
      </c>
      <c r="K124" s="21" t="e">
        <f t="shared" si="10"/>
        <v>#VALUE!</v>
      </c>
      <c r="L124" s="13" t="str">
        <f t="shared" si="11"/>
        <v/>
      </c>
    </row>
    <row r="125" spans="1:12" ht="14.25" x14ac:dyDescent="0.45">
      <c r="A125" s="17" t="str">
        <f>IF(tblTally!B123="","",tblTally!B123)</f>
        <v/>
      </c>
      <c r="B125" s="13" t="str">
        <f>IF(tblTally!B123="","",tblTally!C123+tblTally!D123)</f>
        <v/>
      </c>
      <c r="C125" s="13" t="str">
        <f>IF(tblTally!C123="","",tblTally!C123)</f>
        <v/>
      </c>
      <c r="D125" s="18" t="str">
        <f t="shared" si="7"/>
        <v/>
      </c>
      <c r="E125" s="13" t="str">
        <f>IF(tblTally!L123+tblTally!N123=0,"",tblTally!L123+tblTally!N123+tblTally!AH123)</f>
        <v/>
      </c>
      <c r="F125" s="13" t="str">
        <f>IF(E125="","",tblTally!L123+tblTally!N123+tblTally!AV123+tblTally!BD123+tblTally!BE123)</f>
        <v/>
      </c>
      <c r="G125" s="18" t="str">
        <f>IF(tblTally!E123="","",tblTally!E123/100)</f>
        <v/>
      </c>
      <c r="H125" s="18" t="str">
        <f t="shared" si="8"/>
        <v/>
      </c>
      <c r="I125" s="18" t="e">
        <f>ModelParameters!Intercept+((B125-ModelParameters!MeanFlow)/ModelParameters!SDFlow)*ModelParameters!FlowSlope+((D125-ModelParameters!MeanDiversion)/ModelParameters!SDDiversion)*ModelParameters!DiversionSlope</f>
        <v>#VALUE!</v>
      </c>
      <c r="J125" s="18" t="e">
        <f t="shared" si="9"/>
        <v>#VALUE!</v>
      </c>
      <c r="K125" s="21" t="e">
        <f t="shared" si="10"/>
        <v>#VALUE!</v>
      </c>
      <c r="L125" s="13" t="str">
        <f t="shared" si="11"/>
        <v/>
      </c>
    </row>
    <row r="126" spans="1:12" ht="14.25" x14ac:dyDescent="0.45">
      <c r="A126" s="17" t="str">
        <f>IF(tblTally!B124="","",tblTally!B124)</f>
        <v/>
      </c>
      <c r="B126" s="13" t="str">
        <f>IF(tblTally!B124="","",tblTally!C124+tblTally!D124)</f>
        <v/>
      </c>
      <c r="C126" s="13" t="str">
        <f>IF(tblTally!C124="","",tblTally!C124)</f>
        <v/>
      </c>
      <c r="D126" s="18" t="str">
        <f t="shared" si="7"/>
        <v/>
      </c>
      <c r="E126" s="13" t="str">
        <f>IF(tblTally!L124+tblTally!N124=0,"",tblTally!L124+tblTally!N124+tblTally!AH124)</f>
        <v/>
      </c>
      <c r="F126" s="13" t="str">
        <f>IF(E126="","",tblTally!L124+tblTally!N124+tblTally!AV124+tblTally!BD124+tblTally!BE124)</f>
        <v/>
      </c>
      <c r="G126" s="18" t="str">
        <f>IF(tblTally!E124="","",tblTally!E124/100)</f>
        <v/>
      </c>
      <c r="H126" s="18" t="str">
        <f t="shared" si="8"/>
        <v/>
      </c>
      <c r="I126" s="18" t="e">
        <f>ModelParameters!Intercept+((B126-ModelParameters!MeanFlow)/ModelParameters!SDFlow)*ModelParameters!FlowSlope+((D126-ModelParameters!MeanDiversion)/ModelParameters!SDDiversion)*ModelParameters!DiversionSlope</f>
        <v>#VALUE!</v>
      </c>
      <c r="J126" s="18" t="e">
        <f t="shared" si="9"/>
        <v>#VALUE!</v>
      </c>
      <c r="K126" s="21" t="e">
        <f t="shared" si="10"/>
        <v>#VALUE!</v>
      </c>
      <c r="L126" s="13" t="str">
        <f t="shared" si="11"/>
        <v/>
      </c>
    </row>
    <row r="127" spans="1:12" ht="14.25" x14ac:dyDescent="0.45">
      <c r="A127" s="17" t="str">
        <f>IF(tblTally!B125="","",tblTally!B125)</f>
        <v/>
      </c>
      <c r="B127" s="13" t="str">
        <f>IF(tblTally!B125="","",tblTally!C125+tblTally!D125)</f>
        <v/>
      </c>
      <c r="C127" s="13" t="str">
        <f>IF(tblTally!C125="","",tblTally!C125)</f>
        <v/>
      </c>
      <c r="D127" s="18" t="str">
        <f t="shared" si="7"/>
        <v/>
      </c>
      <c r="E127" s="13" t="str">
        <f>IF(tblTally!L125+tblTally!N125=0,"",tblTally!L125+tblTally!N125+tblTally!AH125)</f>
        <v/>
      </c>
      <c r="F127" s="13" t="str">
        <f>IF(E127="","",tblTally!L125+tblTally!N125+tblTally!AV125+tblTally!BD125+tblTally!BE125)</f>
        <v/>
      </c>
      <c r="G127" s="18" t="str">
        <f>IF(tblTally!E125="","",tblTally!E125/100)</f>
        <v/>
      </c>
      <c r="H127" s="18" t="str">
        <f t="shared" si="8"/>
        <v/>
      </c>
      <c r="I127" s="18" t="e">
        <f>ModelParameters!Intercept+((B127-ModelParameters!MeanFlow)/ModelParameters!SDFlow)*ModelParameters!FlowSlope+((D127-ModelParameters!MeanDiversion)/ModelParameters!SDDiversion)*ModelParameters!DiversionSlope</f>
        <v>#VALUE!</v>
      </c>
      <c r="J127" s="18" t="e">
        <f t="shared" si="9"/>
        <v>#VALUE!</v>
      </c>
      <c r="K127" s="21" t="e">
        <f t="shared" si="10"/>
        <v>#VALUE!</v>
      </c>
      <c r="L127" s="13" t="str">
        <f t="shared" si="11"/>
        <v/>
      </c>
    </row>
    <row r="128" spans="1:12" ht="14.25" x14ac:dyDescent="0.45">
      <c r="A128" s="17" t="str">
        <f>IF(tblTally!B126="","",tblTally!B126)</f>
        <v/>
      </c>
      <c r="B128" s="13" t="str">
        <f>IF(tblTally!B126="","",tblTally!C126+tblTally!D126)</f>
        <v/>
      </c>
      <c r="C128" s="13" t="str">
        <f>IF(tblTally!C126="","",tblTally!C126)</f>
        <v/>
      </c>
      <c r="D128" s="18" t="str">
        <f t="shared" si="7"/>
        <v/>
      </c>
      <c r="E128" s="13" t="str">
        <f>IF(tblTally!L126+tblTally!N126=0,"",tblTally!L126+tblTally!N126+tblTally!AH126)</f>
        <v/>
      </c>
      <c r="F128" s="13" t="str">
        <f>IF(E128="","",tblTally!L126+tblTally!N126+tblTally!AV126+tblTally!BD126+tblTally!BE126)</f>
        <v/>
      </c>
      <c r="G128" s="18" t="str">
        <f>IF(tblTally!E126="","",tblTally!E126/100)</f>
        <v/>
      </c>
      <c r="H128" s="18" t="str">
        <f t="shared" si="8"/>
        <v/>
      </c>
      <c r="I128" s="18" t="e">
        <f>ModelParameters!Intercept+((B128-ModelParameters!MeanFlow)/ModelParameters!SDFlow)*ModelParameters!FlowSlope+((D128-ModelParameters!MeanDiversion)/ModelParameters!SDDiversion)*ModelParameters!DiversionSlope</f>
        <v>#VALUE!</v>
      </c>
      <c r="J128" s="18" t="e">
        <f t="shared" si="9"/>
        <v>#VALUE!</v>
      </c>
      <c r="K128" s="21" t="e">
        <f t="shared" si="10"/>
        <v>#VALUE!</v>
      </c>
      <c r="L128" s="13" t="str">
        <f t="shared" si="11"/>
        <v/>
      </c>
    </row>
    <row r="129" spans="1:12" ht="14.25" x14ac:dyDescent="0.45">
      <c r="A129" s="17" t="str">
        <f>IF(tblTally!B127="","",tblTally!B127)</f>
        <v/>
      </c>
      <c r="B129" s="13" t="str">
        <f>IF(tblTally!B127="","",tblTally!C127+tblTally!D127)</f>
        <v/>
      </c>
      <c r="C129" s="13" t="str">
        <f>IF(tblTally!C127="","",tblTally!C127)</f>
        <v/>
      </c>
      <c r="D129" s="18" t="str">
        <f t="shared" si="7"/>
        <v/>
      </c>
      <c r="E129" s="13" t="str">
        <f>IF(tblTally!L127+tblTally!N127=0,"",tblTally!L127+tblTally!N127+tblTally!AH127)</f>
        <v/>
      </c>
      <c r="F129" s="13" t="str">
        <f>IF(E129="","",tblTally!L127+tblTally!N127+tblTally!AV127+tblTally!BD127+tblTally!BE127)</f>
        <v/>
      </c>
      <c r="G129" s="18" t="str">
        <f>IF(tblTally!E127="","",tblTally!E127/100)</f>
        <v/>
      </c>
      <c r="H129" s="18" t="str">
        <f t="shared" si="8"/>
        <v/>
      </c>
      <c r="I129" s="18" t="e">
        <f>ModelParameters!Intercept+((B129-ModelParameters!MeanFlow)/ModelParameters!SDFlow)*ModelParameters!FlowSlope+((D129-ModelParameters!MeanDiversion)/ModelParameters!SDDiversion)*ModelParameters!DiversionSlope</f>
        <v>#VALUE!</v>
      </c>
      <c r="J129" s="18" t="e">
        <f t="shared" si="9"/>
        <v>#VALUE!</v>
      </c>
      <c r="K129" s="21" t="e">
        <f t="shared" si="10"/>
        <v>#VALUE!</v>
      </c>
      <c r="L129" s="13" t="str">
        <f t="shared" si="11"/>
        <v/>
      </c>
    </row>
    <row r="130" spans="1:12" ht="14.25" x14ac:dyDescent="0.45">
      <c r="A130" s="17" t="str">
        <f>IF(tblTally!B128="","",tblTally!B128)</f>
        <v/>
      </c>
      <c r="B130" s="13" t="str">
        <f>IF(tblTally!B128="","",tblTally!C128+tblTally!D128)</f>
        <v/>
      </c>
      <c r="C130" s="13" t="str">
        <f>IF(tblTally!C128="","",tblTally!C128)</f>
        <v/>
      </c>
      <c r="D130" s="18" t="str">
        <f t="shared" si="7"/>
        <v/>
      </c>
      <c r="E130" s="13" t="str">
        <f>IF(tblTally!L128+tblTally!N128=0,"",tblTally!L128+tblTally!N128+tblTally!AH128)</f>
        <v/>
      </c>
      <c r="F130" s="13" t="str">
        <f>IF(E130="","",tblTally!L128+tblTally!N128+tblTally!AV128+tblTally!BD128+tblTally!BE128)</f>
        <v/>
      </c>
      <c r="G130" s="18" t="str">
        <f>IF(tblTally!E128="","",tblTally!E128/100)</f>
        <v/>
      </c>
      <c r="H130" s="18" t="str">
        <f t="shared" si="8"/>
        <v/>
      </c>
      <c r="I130" s="18" t="e">
        <f>ModelParameters!Intercept+((B130-ModelParameters!MeanFlow)/ModelParameters!SDFlow)*ModelParameters!FlowSlope+((D130-ModelParameters!MeanDiversion)/ModelParameters!SDDiversion)*ModelParameters!DiversionSlope</f>
        <v>#VALUE!</v>
      </c>
      <c r="J130" s="18" t="e">
        <f t="shared" si="9"/>
        <v>#VALUE!</v>
      </c>
      <c r="K130" s="21" t="e">
        <f t="shared" si="10"/>
        <v>#VALUE!</v>
      </c>
      <c r="L130" s="13" t="str">
        <f t="shared" si="11"/>
        <v/>
      </c>
    </row>
    <row r="131" spans="1:12" ht="14.25" x14ac:dyDescent="0.45">
      <c r="A131" s="17" t="str">
        <f>IF(tblTally!B129="","",tblTally!B129)</f>
        <v/>
      </c>
      <c r="B131" s="13" t="str">
        <f>IF(tblTally!B129="","",tblTally!C129+tblTally!D129)</f>
        <v/>
      </c>
      <c r="C131" s="13" t="str">
        <f>IF(tblTally!C129="","",tblTally!C129)</f>
        <v/>
      </c>
      <c r="D131" s="18" t="str">
        <f t="shared" si="7"/>
        <v/>
      </c>
      <c r="E131" s="13" t="str">
        <f>IF(tblTally!L129+tblTally!N129=0,"",tblTally!L129+tblTally!N129+tblTally!AH129)</f>
        <v/>
      </c>
      <c r="F131" s="13" t="str">
        <f>IF(E131="","",tblTally!L129+tblTally!N129+tblTally!AV129+tblTally!BD129+tblTally!BE129)</f>
        <v/>
      </c>
      <c r="G131" s="18" t="str">
        <f>IF(tblTally!E129="","",tblTally!E129/100)</f>
        <v/>
      </c>
      <c r="H131" s="18" t="str">
        <f t="shared" si="8"/>
        <v/>
      </c>
      <c r="I131" s="18" t="e">
        <f>ModelParameters!Intercept+((B131-ModelParameters!MeanFlow)/ModelParameters!SDFlow)*ModelParameters!FlowSlope+((D131-ModelParameters!MeanDiversion)/ModelParameters!SDDiversion)*ModelParameters!DiversionSlope</f>
        <v>#VALUE!</v>
      </c>
      <c r="J131" s="18" t="e">
        <f t="shared" si="9"/>
        <v>#VALUE!</v>
      </c>
      <c r="K131" s="21" t="e">
        <f t="shared" si="10"/>
        <v>#VALUE!</v>
      </c>
      <c r="L131" s="13" t="str">
        <f t="shared" si="11"/>
        <v/>
      </c>
    </row>
    <row r="132" spans="1:12" ht="14.25" x14ac:dyDescent="0.45">
      <c r="A132" s="17" t="str">
        <f>IF(tblTally!B130="","",tblTally!B130)</f>
        <v/>
      </c>
      <c r="B132" s="13" t="str">
        <f>IF(tblTally!B130="","",tblTally!C130+tblTally!D130)</f>
        <v/>
      </c>
      <c r="C132" s="13" t="str">
        <f>IF(tblTally!C130="","",tblTally!C130)</f>
        <v/>
      </c>
      <c r="D132" s="18" t="str">
        <f t="shared" si="7"/>
        <v/>
      </c>
      <c r="E132" s="13" t="str">
        <f>IF(tblTally!L130+tblTally!N130=0,"",tblTally!L130+tblTally!N130+tblTally!AH130)</f>
        <v/>
      </c>
      <c r="F132" s="13" t="str">
        <f>IF(E132="","",tblTally!L130+tblTally!N130+tblTally!AV130+tblTally!BD130+tblTally!BE130)</f>
        <v/>
      </c>
      <c r="G132" s="18" t="str">
        <f>IF(tblTally!E130="","",tblTally!E130/100)</f>
        <v/>
      </c>
      <c r="H132" s="18" t="str">
        <f t="shared" si="8"/>
        <v/>
      </c>
      <c r="I132" s="18" t="e">
        <f>ModelParameters!Intercept+((B132-ModelParameters!MeanFlow)/ModelParameters!SDFlow)*ModelParameters!FlowSlope+((D132-ModelParameters!MeanDiversion)/ModelParameters!SDDiversion)*ModelParameters!DiversionSlope</f>
        <v>#VALUE!</v>
      </c>
      <c r="J132" s="18" t="e">
        <f t="shared" si="9"/>
        <v>#VALUE!</v>
      </c>
      <c r="K132" s="21" t="e">
        <f t="shared" si="10"/>
        <v>#VALUE!</v>
      </c>
      <c r="L132" s="13" t="str">
        <f t="shared" si="11"/>
        <v/>
      </c>
    </row>
    <row r="133" spans="1:12" ht="14.25" x14ac:dyDescent="0.45">
      <c r="A133" s="17" t="str">
        <f>IF(tblTally!B131="","",tblTally!B131)</f>
        <v/>
      </c>
      <c r="B133" s="13" t="str">
        <f>IF(tblTally!B131="","",tblTally!C131+tblTally!D131)</f>
        <v/>
      </c>
      <c r="C133" s="13" t="str">
        <f>IF(tblTally!C131="","",tblTally!C131)</f>
        <v/>
      </c>
      <c r="D133" s="18" t="str">
        <f t="shared" ref="D133:D196" si="12">IF(C133="","",C133/B133)</f>
        <v/>
      </c>
      <c r="E133" s="13" t="str">
        <f>IF(tblTally!L131+tblTally!N131=0,"",tblTally!L131+tblTally!N131+tblTally!AH131)</f>
        <v/>
      </c>
      <c r="F133" s="13" t="str">
        <f>IF(E133="","",tblTally!L131+tblTally!N131+tblTally!AV131+tblTally!BD131+tblTally!BE131)</f>
        <v/>
      </c>
      <c r="G133" s="18" t="str">
        <f>IF(tblTally!E131="","",tblTally!E131/100)</f>
        <v/>
      </c>
      <c r="H133" s="18" t="str">
        <f t="shared" ref="H133:H196" si="13">IF(G133="","",G133)</f>
        <v/>
      </c>
      <c r="I133" s="18" t="e">
        <f>ModelParameters!Intercept+((B133-ModelParameters!MeanFlow)/ModelParameters!SDFlow)*ModelParameters!FlowSlope+((D133-ModelParameters!MeanDiversion)/ModelParameters!SDDiversion)*ModelParameters!DiversionSlope</f>
        <v>#VALUE!</v>
      </c>
      <c r="J133" s="18" t="e">
        <f t="shared" ref="J133:J196" si="14">IF(D133=0,0,EXP(I133)/(1+EXP(I133)))</f>
        <v>#VALUE!</v>
      </c>
      <c r="K133" s="21" t="e">
        <f t="shared" ref="K133:K196" si="15">1/(1+EXP(-(CSurvB011+CSurvB111*(A133 -DATEVALUE("1/1/"&amp;TEXT(A133,"yy"))+1)+CSurvB211*(C133+132))))*SurvHeadgateSuCk</f>
        <v>#VALUE!</v>
      </c>
      <c r="L133" s="13" t="str">
        <f t="shared" ref="L133:L196" si="16">IF(F133="","",ROUND(F133/H133/K133/J133,0))</f>
        <v/>
      </c>
    </row>
    <row r="134" spans="1:12" ht="14.25" x14ac:dyDescent="0.45">
      <c r="A134" s="17" t="str">
        <f>IF(tblTally!B132="","",tblTally!B132)</f>
        <v/>
      </c>
      <c r="B134" s="13" t="str">
        <f>IF(tblTally!B132="","",tblTally!C132+tblTally!D132)</f>
        <v/>
      </c>
      <c r="C134" s="13" t="str">
        <f>IF(tblTally!C132="","",tblTally!C132)</f>
        <v/>
      </c>
      <c r="D134" s="18" t="str">
        <f t="shared" si="12"/>
        <v/>
      </c>
      <c r="E134" s="13" t="str">
        <f>IF(tblTally!L132+tblTally!N132=0,"",tblTally!L132+tblTally!N132+tblTally!AH132)</f>
        <v/>
      </c>
      <c r="F134" s="13" t="str">
        <f>IF(E134="","",tblTally!L132+tblTally!N132+tblTally!AV132+tblTally!BD132+tblTally!BE132)</f>
        <v/>
      </c>
      <c r="G134" s="18" t="str">
        <f>IF(tblTally!E132="","",tblTally!E132/100)</f>
        <v/>
      </c>
      <c r="H134" s="18" t="str">
        <f t="shared" si="13"/>
        <v/>
      </c>
      <c r="I134" s="18" t="e">
        <f>ModelParameters!Intercept+((B134-ModelParameters!MeanFlow)/ModelParameters!SDFlow)*ModelParameters!FlowSlope+((D134-ModelParameters!MeanDiversion)/ModelParameters!SDDiversion)*ModelParameters!DiversionSlope</f>
        <v>#VALUE!</v>
      </c>
      <c r="J134" s="18" t="e">
        <f t="shared" si="14"/>
        <v>#VALUE!</v>
      </c>
      <c r="K134" s="21" t="e">
        <f t="shared" si="15"/>
        <v>#VALUE!</v>
      </c>
      <c r="L134" s="13" t="str">
        <f t="shared" si="16"/>
        <v/>
      </c>
    </row>
    <row r="135" spans="1:12" ht="14.25" x14ac:dyDescent="0.45">
      <c r="A135" s="17" t="str">
        <f>IF(tblTally!B133="","",tblTally!B133)</f>
        <v/>
      </c>
      <c r="B135" s="13" t="str">
        <f>IF(tblTally!B133="","",tblTally!C133+tblTally!D133)</f>
        <v/>
      </c>
      <c r="C135" s="13" t="str">
        <f>IF(tblTally!C133="","",tblTally!C133)</f>
        <v/>
      </c>
      <c r="D135" s="18" t="str">
        <f t="shared" si="12"/>
        <v/>
      </c>
      <c r="E135" s="13" t="str">
        <f>IF(tblTally!L133+tblTally!N133=0,"",tblTally!L133+tblTally!N133+tblTally!AH133)</f>
        <v/>
      </c>
      <c r="F135" s="13" t="str">
        <f>IF(E135="","",tblTally!L133+tblTally!N133+tblTally!AV133+tblTally!BD133+tblTally!BE133)</f>
        <v/>
      </c>
      <c r="G135" s="18" t="str">
        <f>IF(tblTally!E133="","",tblTally!E133/100)</f>
        <v/>
      </c>
      <c r="H135" s="18" t="str">
        <f t="shared" si="13"/>
        <v/>
      </c>
      <c r="I135" s="18" t="e">
        <f>ModelParameters!Intercept+((B135-ModelParameters!MeanFlow)/ModelParameters!SDFlow)*ModelParameters!FlowSlope+((D135-ModelParameters!MeanDiversion)/ModelParameters!SDDiversion)*ModelParameters!DiversionSlope</f>
        <v>#VALUE!</v>
      </c>
      <c r="J135" s="18" t="e">
        <f t="shared" si="14"/>
        <v>#VALUE!</v>
      </c>
      <c r="K135" s="21" t="e">
        <f t="shared" si="15"/>
        <v>#VALUE!</v>
      </c>
      <c r="L135" s="13" t="str">
        <f t="shared" si="16"/>
        <v/>
      </c>
    </row>
    <row r="136" spans="1:12" ht="14.25" x14ac:dyDescent="0.45">
      <c r="A136" s="17" t="str">
        <f>IF(tblTally!B134="","",tblTally!B134)</f>
        <v/>
      </c>
      <c r="B136" s="13" t="str">
        <f>IF(tblTally!B134="","",tblTally!C134+tblTally!D134)</f>
        <v/>
      </c>
      <c r="C136" s="13" t="str">
        <f>IF(tblTally!C134="","",tblTally!C134)</f>
        <v/>
      </c>
      <c r="D136" s="18" t="str">
        <f t="shared" si="12"/>
        <v/>
      </c>
      <c r="E136" s="13" t="str">
        <f>IF(tblTally!L134+tblTally!N134=0,"",tblTally!L134+tblTally!N134+tblTally!AH134)</f>
        <v/>
      </c>
      <c r="F136" s="13" t="str">
        <f>IF(E136="","",tblTally!L134+tblTally!N134+tblTally!AV134+tblTally!BD134+tblTally!BE134)</f>
        <v/>
      </c>
      <c r="G136" s="18" t="str">
        <f>IF(tblTally!E134="","",tblTally!E134/100)</f>
        <v/>
      </c>
      <c r="H136" s="18" t="str">
        <f t="shared" si="13"/>
        <v/>
      </c>
      <c r="I136" s="18" t="e">
        <f>ModelParameters!Intercept+((B136-ModelParameters!MeanFlow)/ModelParameters!SDFlow)*ModelParameters!FlowSlope+((D136-ModelParameters!MeanDiversion)/ModelParameters!SDDiversion)*ModelParameters!DiversionSlope</f>
        <v>#VALUE!</v>
      </c>
      <c r="J136" s="18" t="e">
        <f t="shared" si="14"/>
        <v>#VALUE!</v>
      </c>
      <c r="K136" s="21" t="e">
        <f t="shared" si="15"/>
        <v>#VALUE!</v>
      </c>
      <c r="L136" s="13" t="str">
        <f t="shared" si="16"/>
        <v/>
      </c>
    </row>
    <row r="137" spans="1:12" ht="14.25" x14ac:dyDescent="0.45">
      <c r="A137" s="17" t="str">
        <f>IF(tblTally!B135="","",tblTally!B135)</f>
        <v/>
      </c>
      <c r="B137" s="13" t="str">
        <f>IF(tblTally!B135="","",tblTally!C135+tblTally!D135)</f>
        <v/>
      </c>
      <c r="C137" s="13" t="str">
        <f>IF(tblTally!C135="","",tblTally!C135)</f>
        <v/>
      </c>
      <c r="D137" s="18" t="str">
        <f t="shared" si="12"/>
        <v/>
      </c>
      <c r="E137" s="13" t="str">
        <f>IF(tblTally!L135+tblTally!N135=0,"",tblTally!L135+tblTally!N135+tblTally!AH135)</f>
        <v/>
      </c>
      <c r="F137" s="13" t="str">
        <f>IF(E137="","",tblTally!L135+tblTally!N135+tblTally!AV135+tblTally!BD135+tblTally!BE135)</f>
        <v/>
      </c>
      <c r="G137" s="18" t="str">
        <f>IF(tblTally!E135="","",tblTally!E135/100)</f>
        <v/>
      </c>
      <c r="H137" s="18" t="str">
        <f t="shared" si="13"/>
        <v/>
      </c>
      <c r="I137" s="18" t="e">
        <f>ModelParameters!Intercept+((B137-ModelParameters!MeanFlow)/ModelParameters!SDFlow)*ModelParameters!FlowSlope+((D137-ModelParameters!MeanDiversion)/ModelParameters!SDDiversion)*ModelParameters!DiversionSlope</f>
        <v>#VALUE!</v>
      </c>
      <c r="J137" s="18" t="e">
        <f t="shared" si="14"/>
        <v>#VALUE!</v>
      </c>
      <c r="K137" s="21" t="e">
        <f t="shared" si="15"/>
        <v>#VALUE!</v>
      </c>
      <c r="L137" s="13" t="str">
        <f t="shared" si="16"/>
        <v/>
      </c>
    </row>
    <row r="138" spans="1:12" ht="14.25" x14ac:dyDescent="0.45">
      <c r="A138" s="17" t="str">
        <f>IF(tblTally!B136="","",tblTally!B136)</f>
        <v/>
      </c>
      <c r="B138" s="13" t="str">
        <f>IF(tblTally!B136="","",tblTally!C136+tblTally!D136)</f>
        <v/>
      </c>
      <c r="C138" s="13" t="str">
        <f>IF(tblTally!C136="","",tblTally!C136)</f>
        <v/>
      </c>
      <c r="D138" s="18" t="str">
        <f t="shared" si="12"/>
        <v/>
      </c>
      <c r="E138" s="13" t="str">
        <f>IF(tblTally!L136+tblTally!N136=0,"",tblTally!L136+tblTally!N136+tblTally!AH136)</f>
        <v/>
      </c>
      <c r="F138" s="13" t="str">
        <f>IF(E138="","",tblTally!L136+tblTally!N136+tblTally!AV136+tblTally!BD136+tblTally!BE136)</f>
        <v/>
      </c>
      <c r="G138" s="18" t="str">
        <f>IF(tblTally!E136="","",tblTally!E136/100)</f>
        <v/>
      </c>
      <c r="H138" s="18" t="str">
        <f t="shared" si="13"/>
        <v/>
      </c>
      <c r="I138" s="18" t="e">
        <f>ModelParameters!Intercept+((B138-ModelParameters!MeanFlow)/ModelParameters!SDFlow)*ModelParameters!FlowSlope+((D138-ModelParameters!MeanDiversion)/ModelParameters!SDDiversion)*ModelParameters!DiversionSlope</f>
        <v>#VALUE!</v>
      </c>
      <c r="J138" s="18" t="e">
        <f t="shared" si="14"/>
        <v>#VALUE!</v>
      </c>
      <c r="K138" s="21" t="e">
        <f t="shared" si="15"/>
        <v>#VALUE!</v>
      </c>
      <c r="L138" s="13" t="str">
        <f t="shared" si="16"/>
        <v/>
      </c>
    </row>
    <row r="139" spans="1:12" ht="14.25" x14ac:dyDescent="0.45">
      <c r="A139" s="17" t="str">
        <f>IF(tblTally!B137="","",tblTally!B137)</f>
        <v/>
      </c>
      <c r="B139" s="13" t="str">
        <f>IF(tblTally!B137="","",tblTally!C137+tblTally!D137)</f>
        <v/>
      </c>
      <c r="C139" s="13" t="str">
        <f>IF(tblTally!C137="","",tblTally!C137)</f>
        <v/>
      </c>
      <c r="D139" s="18" t="str">
        <f t="shared" si="12"/>
        <v/>
      </c>
      <c r="E139" s="13" t="str">
        <f>IF(tblTally!L137+tblTally!N137=0,"",tblTally!L137+tblTally!N137+tblTally!AH137)</f>
        <v/>
      </c>
      <c r="F139" s="13" t="str">
        <f>IF(E139="","",tblTally!L137+tblTally!N137+tblTally!AV137+tblTally!BD137+tblTally!BE137)</f>
        <v/>
      </c>
      <c r="G139" s="18" t="str">
        <f>IF(tblTally!E137="","",tblTally!E137/100)</f>
        <v/>
      </c>
      <c r="H139" s="18" t="str">
        <f t="shared" si="13"/>
        <v/>
      </c>
      <c r="I139" s="18" t="e">
        <f>ModelParameters!Intercept+((B139-ModelParameters!MeanFlow)/ModelParameters!SDFlow)*ModelParameters!FlowSlope+((D139-ModelParameters!MeanDiversion)/ModelParameters!SDDiversion)*ModelParameters!DiversionSlope</f>
        <v>#VALUE!</v>
      </c>
      <c r="J139" s="18" t="e">
        <f t="shared" si="14"/>
        <v>#VALUE!</v>
      </c>
      <c r="K139" s="21" t="e">
        <f t="shared" si="15"/>
        <v>#VALUE!</v>
      </c>
      <c r="L139" s="13" t="str">
        <f t="shared" si="16"/>
        <v/>
      </c>
    </row>
    <row r="140" spans="1:12" ht="14.25" x14ac:dyDescent="0.45">
      <c r="A140" s="17" t="str">
        <f>IF(tblTally!B138="","",tblTally!B138)</f>
        <v/>
      </c>
      <c r="B140" s="13" t="str">
        <f>IF(tblTally!B138="","",tblTally!C138+tblTally!D138)</f>
        <v/>
      </c>
      <c r="C140" s="13" t="str">
        <f>IF(tblTally!C138="","",tblTally!C138)</f>
        <v/>
      </c>
      <c r="D140" s="18" t="str">
        <f t="shared" si="12"/>
        <v/>
      </c>
      <c r="E140" s="13" t="str">
        <f>IF(tblTally!L138+tblTally!N138=0,"",tblTally!L138+tblTally!N138+tblTally!AH138)</f>
        <v/>
      </c>
      <c r="F140" s="13" t="str">
        <f>IF(E140="","",tblTally!L138+tblTally!N138+tblTally!AV138+tblTally!BD138+tblTally!BE138)</f>
        <v/>
      </c>
      <c r="G140" s="18" t="str">
        <f>IF(tblTally!E138="","",tblTally!E138/100)</f>
        <v/>
      </c>
      <c r="H140" s="18" t="str">
        <f t="shared" si="13"/>
        <v/>
      </c>
      <c r="I140" s="18" t="e">
        <f>ModelParameters!Intercept+((B140-ModelParameters!MeanFlow)/ModelParameters!SDFlow)*ModelParameters!FlowSlope+((D140-ModelParameters!MeanDiversion)/ModelParameters!SDDiversion)*ModelParameters!DiversionSlope</f>
        <v>#VALUE!</v>
      </c>
      <c r="J140" s="18" t="e">
        <f t="shared" si="14"/>
        <v>#VALUE!</v>
      </c>
      <c r="K140" s="21" t="e">
        <f t="shared" si="15"/>
        <v>#VALUE!</v>
      </c>
      <c r="L140" s="13" t="str">
        <f t="shared" si="16"/>
        <v/>
      </c>
    </row>
    <row r="141" spans="1:12" ht="14.25" x14ac:dyDescent="0.45">
      <c r="A141" s="17" t="str">
        <f>IF(tblTally!B139="","",tblTally!B139)</f>
        <v/>
      </c>
      <c r="B141" s="13" t="str">
        <f>IF(tblTally!B139="","",tblTally!C139+tblTally!D139)</f>
        <v/>
      </c>
      <c r="C141" s="13" t="str">
        <f>IF(tblTally!C139="","",tblTally!C139)</f>
        <v/>
      </c>
      <c r="D141" s="18" t="str">
        <f t="shared" si="12"/>
        <v/>
      </c>
      <c r="E141" s="13" t="str">
        <f>IF(tblTally!L139+tblTally!N139=0,"",tblTally!L139+tblTally!N139+tblTally!AH139)</f>
        <v/>
      </c>
      <c r="F141" s="13" t="str">
        <f>IF(E141="","",tblTally!L139+tblTally!N139+tblTally!AV139+tblTally!BD139+tblTally!BE139)</f>
        <v/>
      </c>
      <c r="G141" s="18" t="str">
        <f>IF(tblTally!E139="","",tblTally!E139/100)</f>
        <v/>
      </c>
      <c r="H141" s="18" t="str">
        <f t="shared" si="13"/>
        <v/>
      </c>
      <c r="I141" s="18" t="e">
        <f>ModelParameters!Intercept+((B141-ModelParameters!MeanFlow)/ModelParameters!SDFlow)*ModelParameters!FlowSlope+((D141-ModelParameters!MeanDiversion)/ModelParameters!SDDiversion)*ModelParameters!DiversionSlope</f>
        <v>#VALUE!</v>
      </c>
      <c r="J141" s="18" t="e">
        <f t="shared" si="14"/>
        <v>#VALUE!</v>
      </c>
      <c r="K141" s="21" t="e">
        <f t="shared" si="15"/>
        <v>#VALUE!</v>
      </c>
      <c r="L141" s="13" t="str">
        <f t="shared" si="16"/>
        <v/>
      </c>
    </row>
    <row r="142" spans="1:12" ht="14.25" x14ac:dyDescent="0.45">
      <c r="A142" s="17" t="str">
        <f>IF(tblTally!B140="","",tblTally!B140)</f>
        <v/>
      </c>
      <c r="B142" s="13" t="str">
        <f>IF(tblTally!B140="","",tblTally!C140+tblTally!D140)</f>
        <v/>
      </c>
      <c r="C142" s="13" t="str">
        <f>IF(tblTally!C140="","",tblTally!C140)</f>
        <v/>
      </c>
      <c r="D142" s="18" t="str">
        <f t="shared" si="12"/>
        <v/>
      </c>
      <c r="E142" s="13" t="str">
        <f>IF(tblTally!L140+tblTally!N140=0,"",tblTally!L140+tblTally!N140+tblTally!AH140)</f>
        <v/>
      </c>
      <c r="F142" s="13" t="str">
        <f>IF(E142="","",tblTally!L140+tblTally!N140+tblTally!AV140+tblTally!BD140+tblTally!BE140)</f>
        <v/>
      </c>
      <c r="G142" s="18" t="str">
        <f>IF(tblTally!E140="","",tblTally!E140/100)</f>
        <v/>
      </c>
      <c r="H142" s="18" t="str">
        <f t="shared" si="13"/>
        <v/>
      </c>
      <c r="I142" s="18" t="e">
        <f>ModelParameters!Intercept+((B142-ModelParameters!MeanFlow)/ModelParameters!SDFlow)*ModelParameters!FlowSlope+((D142-ModelParameters!MeanDiversion)/ModelParameters!SDDiversion)*ModelParameters!DiversionSlope</f>
        <v>#VALUE!</v>
      </c>
      <c r="J142" s="18" t="e">
        <f t="shared" si="14"/>
        <v>#VALUE!</v>
      </c>
      <c r="K142" s="21" t="e">
        <f t="shared" si="15"/>
        <v>#VALUE!</v>
      </c>
      <c r="L142" s="13" t="str">
        <f t="shared" si="16"/>
        <v/>
      </c>
    </row>
    <row r="143" spans="1:12" ht="14.25" x14ac:dyDescent="0.45">
      <c r="A143" s="17" t="str">
        <f>IF(tblTally!B141="","",tblTally!B141)</f>
        <v/>
      </c>
      <c r="B143" s="13" t="str">
        <f>IF(tblTally!B141="","",tblTally!C141+tblTally!D141)</f>
        <v/>
      </c>
      <c r="C143" s="13" t="str">
        <f>IF(tblTally!C141="","",tblTally!C141)</f>
        <v/>
      </c>
      <c r="D143" s="18" t="str">
        <f t="shared" si="12"/>
        <v/>
      </c>
      <c r="E143" s="13" t="str">
        <f>IF(tblTally!L141+tblTally!N141=0,"",tblTally!L141+tblTally!N141+tblTally!AH141)</f>
        <v/>
      </c>
      <c r="F143" s="13" t="str">
        <f>IF(E143="","",tblTally!L141+tblTally!N141+tblTally!AV141+tblTally!BD141+tblTally!BE141)</f>
        <v/>
      </c>
      <c r="G143" s="18" t="str">
        <f>IF(tblTally!E141="","",tblTally!E141/100)</f>
        <v/>
      </c>
      <c r="H143" s="18" t="str">
        <f t="shared" si="13"/>
        <v/>
      </c>
      <c r="I143" s="18" t="e">
        <f>ModelParameters!Intercept+((B143-ModelParameters!MeanFlow)/ModelParameters!SDFlow)*ModelParameters!FlowSlope+((D143-ModelParameters!MeanDiversion)/ModelParameters!SDDiversion)*ModelParameters!DiversionSlope</f>
        <v>#VALUE!</v>
      </c>
      <c r="J143" s="18" t="e">
        <f t="shared" si="14"/>
        <v>#VALUE!</v>
      </c>
      <c r="K143" s="21" t="e">
        <f t="shared" si="15"/>
        <v>#VALUE!</v>
      </c>
      <c r="L143" s="13" t="str">
        <f t="shared" si="16"/>
        <v/>
      </c>
    </row>
    <row r="144" spans="1:12" ht="14.25" x14ac:dyDescent="0.45">
      <c r="A144" s="17" t="str">
        <f>IF(tblTally!B142="","",tblTally!B142)</f>
        <v/>
      </c>
      <c r="B144" s="13" t="str">
        <f>IF(tblTally!B142="","",tblTally!C142+tblTally!D142)</f>
        <v/>
      </c>
      <c r="C144" s="13" t="str">
        <f>IF(tblTally!C142="","",tblTally!C142)</f>
        <v/>
      </c>
      <c r="D144" s="18" t="str">
        <f t="shared" si="12"/>
        <v/>
      </c>
      <c r="E144" s="13" t="str">
        <f>IF(tblTally!L142+tblTally!N142=0,"",tblTally!L142+tblTally!N142+tblTally!AH142)</f>
        <v/>
      </c>
      <c r="F144" s="13" t="str">
        <f>IF(E144="","",tblTally!L142+tblTally!N142+tblTally!AV142+tblTally!BD142+tblTally!BE142)</f>
        <v/>
      </c>
      <c r="G144" s="18" t="str">
        <f>IF(tblTally!E142="","",tblTally!E142/100)</f>
        <v/>
      </c>
      <c r="H144" s="18" t="str">
        <f t="shared" si="13"/>
        <v/>
      </c>
      <c r="I144" s="18" t="e">
        <f>ModelParameters!Intercept+((B144-ModelParameters!MeanFlow)/ModelParameters!SDFlow)*ModelParameters!FlowSlope+((D144-ModelParameters!MeanDiversion)/ModelParameters!SDDiversion)*ModelParameters!DiversionSlope</f>
        <v>#VALUE!</v>
      </c>
      <c r="J144" s="18" t="e">
        <f t="shared" si="14"/>
        <v>#VALUE!</v>
      </c>
      <c r="K144" s="21" t="e">
        <f t="shared" si="15"/>
        <v>#VALUE!</v>
      </c>
      <c r="L144" s="13" t="str">
        <f t="shared" si="16"/>
        <v/>
      </c>
    </row>
    <row r="145" spans="1:12" ht="14.25" x14ac:dyDescent="0.45">
      <c r="A145" s="17" t="str">
        <f>IF(tblTally!B143="","",tblTally!B143)</f>
        <v/>
      </c>
      <c r="B145" s="13" t="str">
        <f>IF(tblTally!B143="","",tblTally!C143+tblTally!D143)</f>
        <v/>
      </c>
      <c r="C145" s="13" t="str">
        <f>IF(tblTally!C143="","",tblTally!C143)</f>
        <v/>
      </c>
      <c r="D145" s="18" t="str">
        <f t="shared" si="12"/>
        <v/>
      </c>
      <c r="E145" s="13" t="str">
        <f>IF(tblTally!L143+tblTally!N143=0,"",tblTally!L143+tblTally!N143+tblTally!AH143)</f>
        <v/>
      </c>
      <c r="F145" s="13" t="str">
        <f>IF(E145="","",tblTally!L143+tblTally!N143+tblTally!AV143+tblTally!BD143+tblTally!BE143)</f>
        <v/>
      </c>
      <c r="G145" s="18" t="str">
        <f>IF(tblTally!E143="","",tblTally!E143/100)</f>
        <v/>
      </c>
      <c r="H145" s="18" t="str">
        <f t="shared" si="13"/>
        <v/>
      </c>
      <c r="I145" s="18" t="e">
        <f>ModelParameters!Intercept+((B145-ModelParameters!MeanFlow)/ModelParameters!SDFlow)*ModelParameters!FlowSlope+((D145-ModelParameters!MeanDiversion)/ModelParameters!SDDiversion)*ModelParameters!DiversionSlope</f>
        <v>#VALUE!</v>
      </c>
      <c r="J145" s="18" t="e">
        <f t="shared" si="14"/>
        <v>#VALUE!</v>
      </c>
      <c r="K145" s="21" t="e">
        <f t="shared" si="15"/>
        <v>#VALUE!</v>
      </c>
      <c r="L145" s="13" t="str">
        <f t="shared" si="16"/>
        <v/>
      </c>
    </row>
    <row r="146" spans="1:12" ht="14.25" x14ac:dyDescent="0.45">
      <c r="A146" s="17" t="str">
        <f>IF(tblTally!B144="","",tblTally!B144)</f>
        <v/>
      </c>
      <c r="B146" s="13" t="str">
        <f>IF(tblTally!B144="","",tblTally!C144+tblTally!D144)</f>
        <v/>
      </c>
      <c r="C146" s="13" t="str">
        <f>IF(tblTally!C144="","",tblTally!C144)</f>
        <v/>
      </c>
      <c r="D146" s="18" t="str">
        <f t="shared" si="12"/>
        <v/>
      </c>
      <c r="E146" s="13" t="str">
        <f>IF(tblTally!L144+tblTally!N144=0,"",tblTally!L144+tblTally!N144+tblTally!AH144)</f>
        <v/>
      </c>
      <c r="F146" s="13" t="str">
        <f>IF(E146="","",tblTally!L144+tblTally!N144+tblTally!AV144+tblTally!BD144+tblTally!BE144)</f>
        <v/>
      </c>
      <c r="G146" s="18" t="str">
        <f>IF(tblTally!E144="","",tblTally!E144/100)</f>
        <v/>
      </c>
      <c r="H146" s="18" t="str">
        <f t="shared" si="13"/>
        <v/>
      </c>
      <c r="I146" s="18" t="e">
        <f>ModelParameters!Intercept+((B146-ModelParameters!MeanFlow)/ModelParameters!SDFlow)*ModelParameters!FlowSlope+((D146-ModelParameters!MeanDiversion)/ModelParameters!SDDiversion)*ModelParameters!DiversionSlope</f>
        <v>#VALUE!</v>
      </c>
      <c r="J146" s="18" t="e">
        <f t="shared" si="14"/>
        <v>#VALUE!</v>
      </c>
      <c r="K146" s="21" t="e">
        <f t="shared" si="15"/>
        <v>#VALUE!</v>
      </c>
      <c r="L146" s="13" t="str">
        <f t="shared" si="16"/>
        <v/>
      </c>
    </row>
    <row r="147" spans="1:12" ht="14.25" x14ac:dyDescent="0.45">
      <c r="A147" s="17" t="str">
        <f>IF(tblTally!B145="","",tblTally!B145)</f>
        <v/>
      </c>
      <c r="B147" s="13" t="str">
        <f>IF(tblTally!B145="","",tblTally!C145+tblTally!D145)</f>
        <v/>
      </c>
      <c r="C147" s="13" t="str">
        <f>IF(tblTally!C145="","",tblTally!C145)</f>
        <v/>
      </c>
      <c r="D147" s="18" t="str">
        <f t="shared" si="12"/>
        <v/>
      </c>
      <c r="E147" s="13" t="str">
        <f>IF(tblTally!L145+tblTally!N145=0,"",tblTally!L145+tblTally!N145+tblTally!AH145)</f>
        <v/>
      </c>
      <c r="F147" s="13" t="str">
        <f>IF(E147="","",tblTally!L145+tblTally!N145+tblTally!AV145+tblTally!BD145+tblTally!BE145)</f>
        <v/>
      </c>
      <c r="G147" s="18" t="str">
        <f>IF(tblTally!E145="","",tblTally!E145/100)</f>
        <v/>
      </c>
      <c r="H147" s="18" t="str">
        <f t="shared" si="13"/>
        <v/>
      </c>
      <c r="I147" s="18" t="e">
        <f>ModelParameters!Intercept+((B147-ModelParameters!MeanFlow)/ModelParameters!SDFlow)*ModelParameters!FlowSlope+((D147-ModelParameters!MeanDiversion)/ModelParameters!SDDiversion)*ModelParameters!DiversionSlope</f>
        <v>#VALUE!</v>
      </c>
      <c r="J147" s="18" t="e">
        <f t="shared" si="14"/>
        <v>#VALUE!</v>
      </c>
      <c r="K147" s="21" t="e">
        <f t="shared" si="15"/>
        <v>#VALUE!</v>
      </c>
      <c r="L147" s="13" t="str">
        <f t="shared" si="16"/>
        <v/>
      </c>
    </row>
    <row r="148" spans="1:12" ht="14.25" x14ac:dyDescent="0.45">
      <c r="A148" s="17" t="str">
        <f>IF(tblTally!B146="","",tblTally!B146)</f>
        <v/>
      </c>
      <c r="B148" s="13" t="str">
        <f>IF(tblTally!B146="","",tblTally!C146+tblTally!D146)</f>
        <v/>
      </c>
      <c r="C148" s="13" t="str">
        <f>IF(tblTally!C146="","",tblTally!C146)</f>
        <v/>
      </c>
      <c r="D148" s="18" t="str">
        <f t="shared" si="12"/>
        <v/>
      </c>
      <c r="E148" s="13" t="str">
        <f>IF(tblTally!L146+tblTally!N146=0,"",tblTally!L146+tblTally!N146+tblTally!AH146)</f>
        <v/>
      </c>
      <c r="F148" s="13" t="str">
        <f>IF(E148="","",tblTally!L146+tblTally!N146+tblTally!AV146+tblTally!BD146+tblTally!BE146)</f>
        <v/>
      </c>
      <c r="G148" s="18" t="str">
        <f>IF(tblTally!E146="","",tblTally!E146/100)</f>
        <v/>
      </c>
      <c r="H148" s="18" t="str">
        <f t="shared" si="13"/>
        <v/>
      </c>
      <c r="I148" s="18" t="e">
        <f>ModelParameters!Intercept+((B148-ModelParameters!MeanFlow)/ModelParameters!SDFlow)*ModelParameters!FlowSlope+((D148-ModelParameters!MeanDiversion)/ModelParameters!SDDiversion)*ModelParameters!DiversionSlope</f>
        <v>#VALUE!</v>
      </c>
      <c r="J148" s="18" t="e">
        <f t="shared" si="14"/>
        <v>#VALUE!</v>
      </c>
      <c r="K148" s="21" t="e">
        <f t="shared" si="15"/>
        <v>#VALUE!</v>
      </c>
      <c r="L148" s="13" t="str">
        <f t="shared" si="16"/>
        <v/>
      </c>
    </row>
    <row r="149" spans="1:12" ht="14.25" x14ac:dyDescent="0.45">
      <c r="A149" s="17" t="str">
        <f>IF(tblTally!B147="","",tblTally!B147)</f>
        <v/>
      </c>
      <c r="B149" s="13" t="str">
        <f>IF(tblTally!B147="","",tblTally!C147+tblTally!D147)</f>
        <v/>
      </c>
      <c r="C149" s="13" t="str">
        <f>IF(tblTally!C147="","",tblTally!C147)</f>
        <v/>
      </c>
      <c r="D149" s="18" t="str">
        <f t="shared" si="12"/>
        <v/>
      </c>
      <c r="E149" s="13" t="str">
        <f>IF(tblTally!L147+tblTally!N147=0,"",tblTally!L147+tblTally!N147+tblTally!AH147)</f>
        <v/>
      </c>
      <c r="F149" s="13" t="str">
        <f>IF(E149="","",tblTally!L147+tblTally!N147+tblTally!AV147+tblTally!BD147+tblTally!BE147)</f>
        <v/>
      </c>
      <c r="G149" s="18" t="str">
        <f>IF(tblTally!E147="","",tblTally!E147/100)</f>
        <v/>
      </c>
      <c r="H149" s="18" t="str">
        <f t="shared" si="13"/>
        <v/>
      </c>
      <c r="I149" s="18" t="e">
        <f>ModelParameters!Intercept+((B149-ModelParameters!MeanFlow)/ModelParameters!SDFlow)*ModelParameters!FlowSlope+((D149-ModelParameters!MeanDiversion)/ModelParameters!SDDiversion)*ModelParameters!DiversionSlope</f>
        <v>#VALUE!</v>
      </c>
      <c r="J149" s="18" t="e">
        <f t="shared" si="14"/>
        <v>#VALUE!</v>
      </c>
      <c r="K149" s="21" t="e">
        <f t="shared" si="15"/>
        <v>#VALUE!</v>
      </c>
      <c r="L149" s="13" t="str">
        <f t="shared" si="16"/>
        <v/>
      </c>
    </row>
    <row r="150" spans="1:12" ht="14.25" x14ac:dyDescent="0.45">
      <c r="A150" s="17" t="str">
        <f>IF(tblTally!B148="","",tblTally!B148)</f>
        <v/>
      </c>
      <c r="B150" s="13" t="str">
        <f>IF(tblTally!B148="","",tblTally!C148+tblTally!D148)</f>
        <v/>
      </c>
      <c r="C150" s="13" t="str">
        <f>IF(tblTally!C148="","",tblTally!C148)</f>
        <v/>
      </c>
      <c r="D150" s="18" t="str">
        <f t="shared" si="12"/>
        <v/>
      </c>
      <c r="E150" s="13" t="str">
        <f>IF(tblTally!L148+tblTally!N148=0,"",tblTally!L148+tblTally!N148+tblTally!AH148)</f>
        <v/>
      </c>
      <c r="F150" s="13" t="str">
        <f>IF(E150="","",tblTally!L148+tblTally!N148+tblTally!AV148+tblTally!BD148+tblTally!BE148)</f>
        <v/>
      </c>
      <c r="G150" s="18" t="str">
        <f>IF(tblTally!E148="","",tblTally!E148/100)</f>
        <v/>
      </c>
      <c r="H150" s="18" t="str">
        <f t="shared" si="13"/>
        <v/>
      </c>
      <c r="I150" s="18" t="e">
        <f>ModelParameters!Intercept+((B150-ModelParameters!MeanFlow)/ModelParameters!SDFlow)*ModelParameters!FlowSlope+((D150-ModelParameters!MeanDiversion)/ModelParameters!SDDiversion)*ModelParameters!DiversionSlope</f>
        <v>#VALUE!</v>
      </c>
      <c r="J150" s="18" t="e">
        <f t="shared" si="14"/>
        <v>#VALUE!</v>
      </c>
      <c r="K150" s="21" t="e">
        <f t="shared" si="15"/>
        <v>#VALUE!</v>
      </c>
      <c r="L150" s="13" t="str">
        <f t="shared" si="16"/>
        <v/>
      </c>
    </row>
    <row r="151" spans="1:12" ht="14.25" x14ac:dyDescent="0.45">
      <c r="A151" s="17" t="str">
        <f>IF(tblTally!B149="","",tblTally!B149)</f>
        <v/>
      </c>
      <c r="B151" s="13" t="str">
        <f>IF(tblTally!B149="","",tblTally!C149+tblTally!D149)</f>
        <v/>
      </c>
      <c r="C151" s="13" t="str">
        <f>IF(tblTally!C149="","",tblTally!C149)</f>
        <v/>
      </c>
      <c r="D151" s="18" t="str">
        <f t="shared" si="12"/>
        <v/>
      </c>
      <c r="E151" s="13" t="str">
        <f>IF(tblTally!L149+tblTally!N149=0,"",tblTally!L149+tblTally!N149+tblTally!AH149)</f>
        <v/>
      </c>
      <c r="F151" s="13" t="str">
        <f>IF(E151="","",tblTally!L149+tblTally!N149+tblTally!AV149+tblTally!BD149+tblTally!BE149)</f>
        <v/>
      </c>
      <c r="G151" s="18" t="str">
        <f>IF(tblTally!E149="","",tblTally!E149/100)</f>
        <v/>
      </c>
      <c r="H151" s="18" t="str">
        <f t="shared" si="13"/>
        <v/>
      </c>
      <c r="I151" s="18" t="e">
        <f>ModelParameters!Intercept+((B151-ModelParameters!MeanFlow)/ModelParameters!SDFlow)*ModelParameters!FlowSlope+((D151-ModelParameters!MeanDiversion)/ModelParameters!SDDiversion)*ModelParameters!DiversionSlope</f>
        <v>#VALUE!</v>
      </c>
      <c r="J151" s="18" t="e">
        <f t="shared" si="14"/>
        <v>#VALUE!</v>
      </c>
      <c r="K151" s="21" t="e">
        <f t="shared" si="15"/>
        <v>#VALUE!</v>
      </c>
      <c r="L151" s="13" t="str">
        <f t="shared" si="16"/>
        <v/>
      </c>
    </row>
    <row r="152" spans="1:12" ht="14.25" x14ac:dyDescent="0.45">
      <c r="A152" s="17" t="str">
        <f>IF(tblTally!B150="","",tblTally!B150)</f>
        <v/>
      </c>
      <c r="B152" s="13" t="str">
        <f>IF(tblTally!B150="","",tblTally!C150+tblTally!D150)</f>
        <v/>
      </c>
      <c r="C152" s="13" t="str">
        <f>IF(tblTally!C150="","",tblTally!C150)</f>
        <v/>
      </c>
      <c r="D152" s="18" t="str">
        <f t="shared" si="12"/>
        <v/>
      </c>
      <c r="E152" s="13" t="str">
        <f>IF(tblTally!L150+tblTally!N150=0,"",tblTally!L150+tblTally!N150+tblTally!AH150)</f>
        <v/>
      </c>
      <c r="F152" s="13" t="str">
        <f>IF(E152="","",tblTally!L150+tblTally!N150+tblTally!AV150+tblTally!BD150+tblTally!BE150)</f>
        <v/>
      </c>
      <c r="G152" s="18" t="str">
        <f>IF(tblTally!E150="","",tblTally!E150/100)</f>
        <v/>
      </c>
      <c r="H152" s="18" t="str">
        <f t="shared" si="13"/>
        <v/>
      </c>
      <c r="I152" s="18" t="e">
        <f>ModelParameters!Intercept+((B152-ModelParameters!MeanFlow)/ModelParameters!SDFlow)*ModelParameters!FlowSlope+((D152-ModelParameters!MeanDiversion)/ModelParameters!SDDiversion)*ModelParameters!DiversionSlope</f>
        <v>#VALUE!</v>
      </c>
      <c r="J152" s="18" t="e">
        <f t="shared" si="14"/>
        <v>#VALUE!</v>
      </c>
      <c r="K152" s="21" t="e">
        <f t="shared" si="15"/>
        <v>#VALUE!</v>
      </c>
      <c r="L152" s="13" t="str">
        <f t="shared" si="16"/>
        <v/>
      </c>
    </row>
    <row r="153" spans="1:12" ht="14.25" x14ac:dyDescent="0.45">
      <c r="A153" s="17" t="str">
        <f>IF(tblTally!B151="","",tblTally!B151)</f>
        <v/>
      </c>
      <c r="B153" s="13" t="str">
        <f>IF(tblTally!B151="","",tblTally!C151+tblTally!D151)</f>
        <v/>
      </c>
      <c r="C153" s="13" t="str">
        <f>IF(tblTally!C151="","",tblTally!C151)</f>
        <v/>
      </c>
      <c r="D153" s="18" t="str">
        <f t="shared" si="12"/>
        <v/>
      </c>
      <c r="E153" s="13" t="str">
        <f>IF(tblTally!L151+tblTally!N151=0,"",tblTally!L151+tblTally!N151+tblTally!AH151)</f>
        <v/>
      </c>
      <c r="F153" s="13" t="str">
        <f>IF(E153="","",tblTally!L151+tblTally!N151+tblTally!AV151+tblTally!BD151+tblTally!BE151)</f>
        <v/>
      </c>
      <c r="G153" s="18" t="str">
        <f>IF(tblTally!E151="","",tblTally!E151/100)</f>
        <v/>
      </c>
      <c r="H153" s="18" t="str">
        <f t="shared" si="13"/>
        <v/>
      </c>
      <c r="I153" s="18" t="e">
        <f>ModelParameters!Intercept+((B153-ModelParameters!MeanFlow)/ModelParameters!SDFlow)*ModelParameters!FlowSlope+((D153-ModelParameters!MeanDiversion)/ModelParameters!SDDiversion)*ModelParameters!DiversionSlope</f>
        <v>#VALUE!</v>
      </c>
      <c r="J153" s="18" t="e">
        <f t="shared" si="14"/>
        <v>#VALUE!</v>
      </c>
      <c r="K153" s="21" t="e">
        <f t="shared" si="15"/>
        <v>#VALUE!</v>
      </c>
      <c r="L153" s="13" t="str">
        <f t="shared" si="16"/>
        <v/>
      </c>
    </row>
    <row r="154" spans="1:12" ht="14.25" x14ac:dyDescent="0.45">
      <c r="A154" s="17" t="str">
        <f>IF(tblTally!B152="","",tblTally!B152)</f>
        <v/>
      </c>
      <c r="B154" s="13" t="str">
        <f>IF(tblTally!B152="","",tblTally!C152+tblTally!D152)</f>
        <v/>
      </c>
      <c r="C154" s="13" t="str">
        <f>IF(tblTally!C152="","",tblTally!C152)</f>
        <v/>
      </c>
      <c r="D154" s="18" t="str">
        <f t="shared" si="12"/>
        <v/>
      </c>
      <c r="E154" s="13" t="str">
        <f>IF(tblTally!L152+tblTally!N152=0,"",tblTally!L152+tblTally!N152+tblTally!AH152)</f>
        <v/>
      </c>
      <c r="F154" s="13" t="str">
        <f>IF(E154="","",tblTally!L152+tblTally!N152+tblTally!AV152+tblTally!BD152+tblTally!BE152)</f>
        <v/>
      </c>
      <c r="G154" s="18" t="str">
        <f>IF(tblTally!E152="","",tblTally!E152/100)</f>
        <v/>
      </c>
      <c r="H154" s="18" t="str">
        <f t="shared" si="13"/>
        <v/>
      </c>
      <c r="I154" s="18" t="e">
        <f>ModelParameters!Intercept+((B154-ModelParameters!MeanFlow)/ModelParameters!SDFlow)*ModelParameters!FlowSlope+((D154-ModelParameters!MeanDiversion)/ModelParameters!SDDiversion)*ModelParameters!DiversionSlope</f>
        <v>#VALUE!</v>
      </c>
      <c r="J154" s="18" t="e">
        <f t="shared" si="14"/>
        <v>#VALUE!</v>
      </c>
      <c r="K154" s="21" t="e">
        <f t="shared" si="15"/>
        <v>#VALUE!</v>
      </c>
      <c r="L154" s="13" t="str">
        <f t="shared" si="16"/>
        <v/>
      </c>
    </row>
    <row r="155" spans="1:12" ht="14.25" x14ac:dyDescent="0.45">
      <c r="A155" s="17" t="str">
        <f>IF(tblTally!B153="","",tblTally!B153)</f>
        <v/>
      </c>
      <c r="B155" s="13" t="str">
        <f>IF(tblTally!B153="","",tblTally!C153+tblTally!D153)</f>
        <v/>
      </c>
      <c r="C155" s="13" t="str">
        <f>IF(tblTally!C153="","",tblTally!C153)</f>
        <v/>
      </c>
      <c r="D155" s="18" t="str">
        <f t="shared" si="12"/>
        <v/>
      </c>
      <c r="E155" s="13" t="str">
        <f>IF(tblTally!L153+tblTally!N153=0,"",tblTally!L153+tblTally!N153+tblTally!AH153)</f>
        <v/>
      </c>
      <c r="F155" s="13" t="str">
        <f>IF(E155="","",tblTally!L153+tblTally!N153+tblTally!AV153+tblTally!BD153+tblTally!BE153)</f>
        <v/>
      </c>
      <c r="G155" s="18" t="str">
        <f>IF(tblTally!E153="","",tblTally!E153/100)</f>
        <v/>
      </c>
      <c r="H155" s="18" t="str">
        <f t="shared" si="13"/>
        <v/>
      </c>
      <c r="I155" s="18" t="e">
        <f>ModelParameters!Intercept+((B155-ModelParameters!MeanFlow)/ModelParameters!SDFlow)*ModelParameters!FlowSlope+((D155-ModelParameters!MeanDiversion)/ModelParameters!SDDiversion)*ModelParameters!DiversionSlope</f>
        <v>#VALUE!</v>
      </c>
      <c r="J155" s="18" t="e">
        <f t="shared" si="14"/>
        <v>#VALUE!</v>
      </c>
      <c r="K155" s="21" t="e">
        <f t="shared" si="15"/>
        <v>#VALUE!</v>
      </c>
      <c r="L155" s="13" t="str">
        <f t="shared" si="16"/>
        <v/>
      </c>
    </row>
    <row r="156" spans="1:12" ht="14.25" x14ac:dyDescent="0.45">
      <c r="A156" s="17" t="str">
        <f>IF(tblTally!B154="","",tblTally!B154)</f>
        <v/>
      </c>
      <c r="B156" s="13" t="str">
        <f>IF(tblTally!B154="","",tblTally!C154+tblTally!D154)</f>
        <v/>
      </c>
      <c r="C156" s="13" t="str">
        <f>IF(tblTally!C154="","",tblTally!C154)</f>
        <v/>
      </c>
      <c r="D156" s="18" t="str">
        <f t="shared" si="12"/>
        <v/>
      </c>
      <c r="E156" s="13" t="str">
        <f>IF(tblTally!L154+tblTally!N154=0,"",tblTally!L154+tblTally!N154+tblTally!AH154)</f>
        <v/>
      </c>
      <c r="F156" s="13" t="str">
        <f>IF(E156="","",tblTally!L154+tblTally!N154+tblTally!AV154+tblTally!BD154+tblTally!BE154)</f>
        <v/>
      </c>
      <c r="G156" s="18" t="str">
        <f>IF(tblTally!E154="","",tblTally!E154/100)</f>
        <v/>
      </c>
      <c r="H156" s="18" t="str">
        <f t="shared" si="13"/>
        <v/>
      </c>
      <c r="I156" s="18" t="e">
        <f>ModelParameters!Intercept+((B156-ModelParameters!MeanFlow)/ModelParameters!SDFlow)*ModelParameters!FlowSlope+((D156-ModelParameters!MeanDiversion)/ModelParameters!SDDiversion)*ModelParameters!DiversionSlope</f>
        <v>#VALUE!</v>
      </c>
      <c r="J156" s="18" t="e">
        <f t="shared" si="14"/>
        <v>#VALUE!</v>
      </c>
      <c r="K156" s="21" t="e">
        <f t="shared" si="15"/>
        <v>#VALUE!</v>
      </c>
      <c r="L156" s="13" t="str">
        <f t="shared" si="16"/>
        <v/>
      </c>
    </row>
    <row r="157" spans="1:12" ht="14.25" x14ac:dyDescent="0.45">
      <c r="A157" s="17" t="str">
        <f>IF(tblTally!B155="","",tblTally!B155)</f>
        <v/>
      </c>
      <c r="B157" s="13" t="str">
        <f>IF(tblTally!B155="","",tblTally!C155+tblTally!D155)</f>
        <v/>
      </c>
      <c r="C157" s="13" t="str">
        <f>IF(tblTally!C155="","",tblTally!C155)</f>
        <v/>
      </c>
      <c r="D157" s="18" t="str">
        <f t="shared" si="12"/>
        <v/>
      </c>
      <c r="E157" s="13" t="str">
        <f>IF(tblTally!L155+tblTally!N155=0,"",tblTally!L155+tblTally!N155+tblTally!AH155)</f>
        <v/>
      </c>
      <c r="F157" s="13" t="str">
        <f>IF(E157="","",tblTally!L155+tblTally!N155+tblTally!AV155+tblTally!BD155+tblTally!BE155)</f>
        <v/>
      </c>
      <c r="G157" s="18" t="str">
        <f>IF(tblTally!E155="","",tblTally!E155/100)</f>
        <v/>
      </c>
      <c r="H157" s="18" t="str">
        <f t="shared" si="13"/>
        <v/>
      </c>
      <c r="I157" s="18" t="e">
        <f>ModelParameters!Intercept+((B157-ModelParameters!MeanFlow)/ModelParameters!SDFlow)*ModelParameters!FlowSlope+((D157-ModelParameters!MeanDiversion)/ModelParameters!SDDiversion)*ModelParameters!DiversionSlope</f>
        <v>#VALUE!</v>
      </c>
      <c r="J157" s="18" t="e">
        <f t="shared" si="14"/>
        <v>#VALUE!</v>
      </c>
      <c r="K157" s="21" t="e">
        <f t="shared" si="15"/>
        <v>#VALUE!</v>
      </c>
      <c r="L157" s="13" t="str">
        <f t="shared" si="16"/>
        <v/>
      </c>
    </row>
    <row r="158" spans="1:12" ht="14.25" x14ac:dyDescent="0.45">
      <c r="A158" s="17" t="str">
        <f>IF(tblTally!B156="","",tblTally!B156)</f>
        <v/>
      </c>
      <c r="B158" s="13" t="str">
        <f>IF(tblTally!B156="","",tblTally!C156+tblTally!D156)</f>
        <v/>
      </c>
      <c r="C158" s="13" t="str">
        <f>IF(tblTally!C156="","",tblTally!C156)</f>
        <v/>
      </c>
      <c r="D158" s="18" t="str">
        <f t="shared" si="12"/>
        <v/>
      </c>
      <c r="E158" s="13" t="str">
        <f>IF(tblTally!L156+tblTally!N156=0,"",tblTally!L156+tblTally!N156+tblTally!AH156)</f>
        <v/>
      </c>
      <c r="F158" s="13" t="str">
        <f>IF(E158="","",tblTally!L156+tblTally!N156+tblTally!AV156+tblTally!BD156+tblTally!BE156)</f>
        <v/>
      </c>
      <c r="G158" s="18" t="str">
        <f>IF(tblTally!E156="","",tblTally!E156/100)</f>
        <v/>
      </c>
      <c r="H158" s="18" t="str">
        <f t="shared" si="13"/>
        <v/>
      </c>
      <c r="I158" s="18" t="e">
        <f>ModelParameters!Intercept+((B158-ModelParameters!MeanFlow)/ModelParameters!SDFlow)*ModelParameters!FlowSlope+((D158-ModelParameters!MeanDiversion)/ModelParameters!SDDiversion)*ModelParameters!DiversionSlope</f>
        <v>#VALUE!</v>
      </c>
      <c r="J158" s="18" t="e">
        <f t="shared" si="14"/>
        <v>#VALUE!</v>
      </c>
      <c r="K158" s="21" t="e">
        <f t="shared" si="15"/>
        <v>#VALUE!</v>
      </c>
      <c r="L158" s="13" t="str">
        <f t="shared" si="16"/>
        <v/>
      </c>
    </row>
    <row r="159" spans="1:12" ht="14.25" x14ac:dyDescent="0.45">
      <c r="A159" s="17" t="str">
        <f>IF(tblTally!B157="","",tblTally!B157)</f>
        <v/>
      </c>
      <c r="B159" s="13" t="str">
        <f>IF(tblTally!B157="","",tblTally!C157+tblTally!D157)</f>
        <v/>
      </c>
      <c r="C159" s="13" t="str">
        <f>IF(tblTally!C157="","",tblTally!C157)</f>
        <v/>
      </c>
      <c r="D159" s="18" t="str">
        <f t="shared" si="12"/>
        <v/>
      </c>
      <c r="E159" s="13" t="str">
        <f>IF(tblTally!L157+tblTally!N157=0,"",tblTally!L157+tblTally!N157+tblTally!AH157)</f>
        <v/>
      </c>
      <c r="F159" s="13" t="str">
        <f>IF(E159="","",tblTally!L157+tblTally!N157+tblTally!AV157+tblTally!BD157+tblTally!BE157)</f>
        <v/>
      </c>
      <c r="G159" s="18" t="str">
        <f>IF(tblTally!E157="","",tblTally!E157/100)</f>
        <v/>
      </c>
      <c r="H159" s="18" t="str">
        <f t="shared" si="13"/>
        <v/>
      </c>
      <c r="I159" s="18" t="e">
        <f>ModelParameters!Intercept+((B159-ModelParameters!MeanFlow)/ModelParameters!SDFlow)*ModelParameters!FlowSlope+((D159-ModelParameters!MeanDiversion)/ModelParameters!SDDiversion)*ModelParameters!DiversionSlope</f>
        <v>#VALUE!</v>
      </c>
      <c r="J159" s="18" t="e">
        <f t="shared" si="14"/>
        <v>#VALUE!</v>
      </c>
      <c r="K159" s="21" t="e">
        <f t="shared" si="15"/>
        <v>#VALUE!</v>
      </c>
      <c r="L159" s="13" t="str">
        <f t="shared" si="16"/>
        <v/>
      </c>
    </row>
    <row r="160" spans="1:12" ht="14.25" x14ac:dyDescent="0.45">
      <c r="A160" s="17" t="str">
        <f>IF(tblTally!B158="","",tblTally!B158)</f>
        <v/>
      </c>
      <c r="B160" s="13" t="str">
        <f>IF(tblTally!B158="","",tblTally!C158+tblTally!D158)</f>
        <v/>
      </c>
      <c r="C160" s="13" t="str">
        <f>IF(tblTally!C158="","",tblTally!C158)</f>
        <v/>
      </c>
      <c r="D160" s="18" t="str">
        <f t="shared" si="12"/>
        <v/>
      </c>
      <c r="E160" s="13" t="str">
        <f>IF(tblTally!L158+tblTally!N158=0,"",tblTally!L158+tblTally!N158+tblTally!AH158)</f>
        <v/>
      </c>
      <c r="F160" s="13" t="str">
        <f>IF(E160="","",tblTally!L158+tblTally!N158+tblTally!AV158+tblTally!BD158+tblTally!BE158)</f>
        <v/>
      </c>
      <c r="G160" s="18" t="str">
        <f>IF(tblTally!E158="","",tblTally!E158/100)</f>
        <v/>
      </c>
      <c r="H160" s="18" t="str">
        <f t="shared" si="13"/>
        <v/>
      </c>
      <c r="I160" s="18" t="e">
        <f>ModelParameters!Intercept+((B160-ModelParameters!MeanFlow)/ModelParameters!SDFlow)*ModelParameters!FlowSlope+((D160-ModelParameters!MeanDiversion)/ModelParameters!SDDiversion)*ModelParameters!DiversionSlope</f>
        <v>#VALUE!</v>
      </c>
      <c r="J160" s="18" t="e">
        <f t="shared" si="14"/>
        <v>#VALUE!</v>
      </c>
      <c r="K160" s="21" t="e">
        <f t="shared" si="15"/>
        <v>#VALUE!</v>
      </c>
      <c r="L160" s="13" t="str">
        <f t="shared" si="16"/>
        <v/>
      </c>
    </row>
    <row r="161" spans="1:12" ht="14.25" x14ac:dyDescent="0.45">
      <c r="A161" s="17" t="str">
        <f>IF(tblTally!B159="","",tblTally!B159)</f>
        <v/>
      </c>
      <c r="B161" s="13" t="str">
        <f>IF(tblTally!B159="","",tblTally!C159+tblTally!D159)</f>
        <v/>
      </c>
      <c r="C161" s="13" t="str">
        <f>IF(tblTally!C159="","",tblTally!C159)</f>
        <v/>
      </c>
      <c r="D161" s="18" t="str">
        <f t="shared" si="12"/>
        <v/>
      </c>
      <c r="E161" s="13" t="str">
        <f>IF(tblTally!L159+tblTally!N159=0,"",tblTally!L159+tblTally!N159+tblTally!AH159)</f>
        <v/>
      </c>
      <c r="F161" s="13" t="str">
        <f>IF(E161="","",tblTally!L159+tblTally!N159+tblTally!AV159+tblTally!BD159+tblTally!BE159)</f>
        <v/>
      </c>
      <c r="G161" s="18" t="str">
        <f>IF(tblTally!E159="","",tblTally!E159/100)</f>
        <v/>
      </c>
      <c r="H161" s="18" t="str">
        <f t="shared" si="13"/>
        <v/>
      </c>
      <c r="I161" s="18" t="e">
        <f>ModelParameters!Intercept+((B161-ModelParameters!MeanFlow)/ModelParameters!SDFlow)*ModelParameters!FlowSlope+((D161-ModelParameters!MeanDiversion)/ModelParameters!SDDiversion)*ModelParameters!DiversionSlope</f>
        <v>#VALUE!</v>
      </c>
      <c r="J161" s="18" t="e">
        <f t="shared" si="14"/>
        <v>#VALUE!</v>
      </c>
      <c r="K161" s="21" t="e">
        <f t="shared" si="15"/>
        <v>#VALUE!</v>
      </c>
      <c r="L161" s="13" t="str">
        <f t="shared" si="16"/>
        <v/>
      </c>
    </row>
    <row r="162" spans="1:12" ht="14.25" x14ac:dyDescent="0.45">
      <c r="A162" s="17" t="str">
        <f>IF(tblTally!B160="","",tblTally!B160)</f>
        <v/>
      </c>
      <c r="B162" s="13" t="str">
        <f>IF(tblTally!B160="","",tblTally!C160+tblTally!D160)</f>
        <v/>
      </c>
      <c r="C162" s="13" t="str">
        <f>IF(tblTally!C160="","",tblTally!C160)</f>
        <v/>
      </c>
      <c r="D162" s="18" t="str">
        <f t="shared" si="12"/>
        <v/>
      </c>
      <c r="E162" s="13" t="str">
        <f>IF(tblTally!L160+tblTally!N160=0,"",tblTally!L160+tblTally!N160+tblTally!AH160)</f>
        <v/>
      </c>
      <c r="F162" s="13" t="str">
        <f>IF(E162="","",tblTally!L160+tblTally!N160+tblTally!AV160+tblTally!BD160+tblTally!BE160)</f>
        <v/>
      </c>
      <c r="G162" s="18" t="str">
        <f>IF(tblTally!E160="","",tblTally!E160/100)</f>
        <v/>
      </c>
      <c r="H162" s="18" t="str">
        <f t="shared" si="13"/>
        <v/>
      </c>
      <c r="I162" s="18" t="e">
        <f>ModelParameters!Intercept+((B162-ModelParameters!MeanFlow)/ModelParameters!SDFlow)*ModelParameters!FlowSlope+((D162-ModelParameters!MeanDiversion)/ModelParameters!SDDiversion)*ModelParameters!DiversionSlope</f>
        <v>#VALUE!</v>
      </c>
      <c r="J162" s="18" t="e">
        <f t="shared" si="14"/>
        <v>#VALUE!</v>
      </c>
      <c r="K162" s="21" t="e">
        <f t="shared" si="15"/>
        <v>#VALUE!</v>
      </c>
      <c r="L162" s="13" t="str">
        <f t="shared" si="16"/>
        <v/>
      </c>
    </row>
    <row r="163" spans="1:12" ht="14.25" x14ac:dyDescent="0.45">
      <c r="A163" s="17" t="str">
        <f>IF(tblTally!B161="","",tblTally!B161)</f>
        <v/>
      </c>
      <c r="B163" s="13" t="str">
        <f>IF(tblTally!B161="","",tblTally!C161+tblTally!D161)</f>
        <v/>
      </c>
      <c r="C163" s="13" t="str">
        <f>IF(tblTally!C161="","",tblTally!C161)</f>
        <v/>
      </c>
      <c r="D163" s="18" t="str">
        <f t="shared" si="12"/>
        <v/>
      </c>
      <c r="E163" s="13" t="str">
        <f>IF(tblTally!L161+tblTally!N161=0,"",tblTally!L161+tblTally!N161+tblTally!AH161)</f>
        <v/>
      </c>
      <c r="F163" s="13" t="str">
        <f>IF(E163="","",tblTally!L161+tblTally!N161+tblTally!AV161+tblTally!BD161+tblTally!BE161)</f>
        <v/>
      </c>
      <c r="G163" s="18" t="str">
        <f>IF(tblTally!E161="","",tblTally!E161/100)</f>
        <v/>
      </c>
      <c r="H163" s="18" t="str">
        <f t="shared" si="13"/>
        <v/>
      </c>
      <c r="I163" s="18" t="e">
        <f>ModelParameters!Intercept+((B163-ModelParameters!MeanFlow)/ModelParameters!SDFlow)*ModelParameters!FlowSlope+((D163-ModelParameters!MeanDiversion)/ModelParameters!SDDiversion)*ModelParameters!DiversionSlope</f>
        <v>#VALUE!</v>
      </c>
      <c r="J163" s="18" t="e">
        <f t="shared" si="14"/>
        <v>#VALUE!</v>
      </c>
      <c r="K163" s="21" t="e">
        <f t="shared" si="15"/>
        <v>#VALUE!</v>
      </c>
      <c r="L163" s="13" t="str">
        <f t="shared" si="16"/>
        <v/>
      </c>
    </row>
    <row r="164" spans="1:12" ht="14.25" x14ac:dyDescent="0.45">
      <c r="A164" s="17" t="str">
        <f>IF(tblTally!B162="","",tblTally!B162)</f>
        <v/>
      </c>
      <c r="B164" s="13" t="str">
        <f>IF(tblTally!B162="","",tblTally!C162+tblTally!D162)</f>
        <v/>
      </c>
      <c r="C164" s="13" t="str">
        <f>IF(tblTally!C162="","",tblTally!C162)</f>
        <v/>
      </c>
      <c r="D164" s="18" t="str">
        <f t="shared" si="12"/>
        <v/>
      </c>
      <c r="E164" s="13" t="str">
        <f>IF(tblTally!L162+tblTally!N162=0,"",tblTally!L162+tblTally!N162+tblTally!AH162)</f>
        <v/>
      </c>
      <c r="F164" s="13" t="str">
        <f>IF(E164="","",tblTally!L162+tblTally!N162+tblTally!AV162+tblTally!BD162+tblTally!BE162)</f>
        <v/>
      </c>
      <c r="G164" s="18" t="str">
        <f>IF(tblTally!E162="","",tblTally!E162/100)</f>
        <v/>
      </c>
      <c r="H164" s="18" t="str">
        <f t="shared" si="13"/>
        <v/>
      </c>
      <c r="I164" s="18" t="e">
        <f>ModelParameters!Intercept+((B164-ModelParameters!MeanFlow)/ModelParameters!SDFlow)*ModelParameters!FlowSlope+((D164-ModelParameters!MeanDiversion)/ModelParameters!SDDiversion)*ModelParameters!DiversionSlope</f>
        <v>#VALUE!</v>
      </c>
      <c r="J164" s="18" t="e">
        <f t="shared" si="14"/>
        <v>#VALUE!</v>
      </c>
      <c r="K164" s="21" t="e">
        <f t="shared" si="15"/>
        <v>#VALUE!</v>
      </c>
      <c r="L164" s="13" t="str">
        <f t="shared" si="16"/>
        <v/>
      </c>
    </row>
    <row r="165" spans="1:12" ht="14.25" x14ac:dyDescent="0.45">
      <c r="A165" s="17" t="str">
        <f>IF(tblTally!B163="","",tblTally!B163)</f>
        <v/>
      </c>
      <c r="B165" s="13" t="str">
        <f>IF(tblTally!B163="","",tblTally!C163+tblTally!D163)</f>
        <v/>
      </c>
      <c r="C165" s="13" t="str">
        <f>IF(tblTally!C163="","",tblTally!C163)</f>
        <v/>
      </c>
      <c r="D165" s="18" t="str">
        <f t="shared" si="12"/>
        <v/>
      </c>
      <c r="E165" s="13" t="str">
        <f>IF(tblTally!L163+tblTally!N163=0,"",tblTally!L163+tblTally!N163+tblTally!AH163)</f>
        <v/>
      </c>
      <c r="F165" s="13" t="str">
        <f>IF(E165="","",tblTally!L163+tblTally!N163+tblTally!AV163+tblTally!BD163+tblTally!BE163)</f>
        <v/>
      </c>
      <c r="G165" s="18" t="str">
        <f>IF(tblTally!E163="","",tblTally!E163/100)</f>
        <v/>
      </c>
      <c r="H165" s="18" t="str">
        <f t="shared" si="13"/>
        <v/>
      </c>
      <c r="I165" s="18" t="e">
        <f>ModelParameters!Intercept+((B165-ModelParameters!MeanFlow)/ModelParameters!SDFlow)*ModelParameters!FlowSlope+((D165-ModelParameters!MeanDiversion)/ModelParameters!SDDiversion)*ModelParameters!DiversionSlope</f>
        <v>#VALUE!</v>
      </c>
      <c r="J165" s="18" t="e">
        <f t="shared" si="14"/>
        <v>#VALUE!</v>
      </c>
      <c r="K165" s="21" t="e">
        <f t="shared" si="15"/>
        <v>#VALUE!</v>
      </c>
      <c r="L165" s="13" t="str">
        <f t="shared" si="16"/>
        <v/>
      </c>
    </row>
    <row r="166" spans="1:12" ht="14.25" x14ac:dyDescent="0.45">
      <c r="A166" s="17" t="str">
        <f>IF(tblTally!B164="","",tblTally!B164)</f>
        <v/>
      </c>
      <c r="B166" s="13" t="str">
        <f>IF(tblTally!B164="","",tblTally!C164+tblTally!D164)</f>
        <v/>
      </c>
      <c r="C166" s="13" t="str">
        <f>IF(tblTally!C164="","",tblTally!C164)</f>
        <v/>
      </c>
      <c r="D166" s="18" t="str">
        <f t="shared" si="12"/>
        <v/>
      </c>
      <c r="E166" s="13" t="str">
        <f>IF(tblTally!L164+tblTally!N164=0,"",tblTally!L164+tblTally!N164+tblTally!AH164)</f>
        <v/>
      </c>
      <c r="F166" s="13" t="str">
        <f>IF(E166="","",tblTally!L164+tblTally!N164+tblTally!AV164+tblTally!BD164+tblTally!BE164)</f>
        <v/>
      </c>
      <c r="G166" s="18" t="str">
        <f>IF(tblTally!E164="","",tblTally!E164/100)</f>
        <v/>
      </c>
      <c r="H166" s="18" t="str">
        <f t="shared" si="13"/>
        <v/>
      </c>
      <c r="I166" s="18" t="e">
        <f>ModelParameters!Intercept+((B166-ModelParameters!MeanFlow)/ModelParameters!SDFlow)*ModelParameters!FlowSlope+((D166-ModelParameters!MeanDiversion)/ModelParameters!SDDiversion)*ModelParameters!DiversionSlope</f>
        <v>#VALUE!</v>
      </c>
      <c r="J166" s="18" t="e">
        <f t="shared" si="14"/>
        <v>#VALUE!</v>
      </c>
      <c r="K166" s="21" t="e">
        <f t="shared" si="15"/>
        <v>#VALUE!</v>
      </c>
      <c r="L166" s="13" t="str">
        <f t="shared" si="16"/>
        <v/>
      </c>
    </row>
    <row r="167" spans="1:12" ht="14.25" x14ac:dyDescent="0.45">
      <c r="A167" s="17" t="str">
        <f>IF(tblTally!B165="","",tblTally!B165)</f>
        <v/>
      </c>
      <c r="B167" s="13" t="str">
        <f>IF(tblTally!B165="","",tblTally!C165+tblTally!D165)</f>
        <v/>
      </c>
      <c r="C167" s="13" t="str">
        <f>IF(tblTally!C165="","",tblTally!C165)</f>
        <v/>
      </c>
      <c r="D167" s="18" t="str">
        <f t="shared" si="12"/>
        <v/>
      </c>
      <c r="E167" s="13" t="str">
        <f>IF(tblTally!L165+tblTally!N165=0,"",tblTally!L165+tblTally!N165+tblTally!AH165)</f>
        <v/>
      </c>
      <c r="F167" s="13" t="str">
        <f>IF(E167="","",tblTally!L165+tblTally!N165+tblTally!AV165+tblTally!BD165+tblTally!BE165)</f>
        <v/>
      </c>
      <c r="G167" s="18" t="str">
        <f>IF(tblTally!E165="","",tblTally!E165/100)</f>
        <v/>
      </c>
      <c r="H167" s="18" t="str">
        <f t="shared" si="13"/>
        <v/>
      </c>
      <c r="I167" s="18" t="e">
        <f>ModelParameters!Intercept+((B167-ModelParameters!MeanFlow)/ModelParameters!SDFlow)*ModelParameters!FlowSlope+((D167-ModelParameters!MeanDiversion)/ModelParameters!SDDiversion)*ModelParameters!DiversionSlope</f>
        <v>#VALUE!</v>
      </c>
      <c r="J167" s="18" t="e">
        <f t="shared" si="14"/>
        <v>#VALUE!</v>
      </c>
      <c r="K167" s="21" t="e">
        <f t="shared" si="15"/>
        <v>#VALUE!</v>
      </c>
      <c r="L167" s="13" t="str">
        <f t="shared" si="16"/>
        <v/>
      </c>
    </row>
    <row r="168" spans="1:12" ht="14.25" x14ac:dyDescent="0.45">
      <c r="A168" s="17" t="str">
        <f>IF(tblTally!B166="","",tblTally!B166)</f>
        <v/>
      </c>
      <c r="B168" s="13" t="str">
        <f>IF(tblTally!B166="","",tblTally!C166+tblTally!D166)</f>
        <v/>
      </c>
      <c r="C168" s="13" t="str">
        <f>IF(tblTally!C166="","",tblTally!C166)</f>
        <v/>
      </c>
      <c r="D168" s="18" t="str">
        <f t="shared" si="12"/>
        <v/>
      </c>
      <c r="E168" s="13" t="str">
        <f>IF(tblTally!L166+tblTally!N166=0,"",tblTally!L166+tblTally!N166+tblTally!AH166)</f>
        <v/>
      </c>
      <c r="F168" s="13" t="str">
        <f>IF(E168="","",tblTally!L166+tblTally!N166+tblTally!AV166+tblTally!BD166+tblTally!BE166)</f>
        <v/>
      </c>
      <c r="G168" s="18" t="str">
        <f>IF(tblTally!E166="","",tblTally!E166/100)</f>
        <v/>
      </c>
      <c r="H168" s="18" t="str">
        <f t="shared" si="13"/>
        <v/>
      </c>
      <c r="I168" s="18" t="e">
        <f>ModelParameters!Intercept+((B168-ModelParameters!MeanFlow)/ModelParameters!SDFlow)*ModelParameters!FlowSlope+((D168-ModelParameters!MeanDiversion)/ModelParameters!SDDiversion)*ModelParameters!DiversionSlope</f>
        <v>#VALUE!</v>
      </c>
      <c r="J168" s="18" t="e">
        <f t="shared" si="14"/>
        <v>#VALUE!</v>
      </c>
      <c r="K168" s="21" t="e">
        <f t="shared" si="15"/>
        <v>#VALUE!</v>
      </c>
      <c r="L168" s="13" t="str">
        <f t="shared" si="16"/>
        <v/>
      </c>
    </row>
    <row r="169" spans="1:12" ht="14.25" x14ac:dyDescent="0.45">
      <c r="A169" s="17" t="str">
        <f>IF(tblTally!B167="","",tblTally!B167)</f>
        <v/>
      </c>
      <c r="B169" s="13" t="str">
        <f>IF(tblTally!B167="","",tblTally!C167+tblTally!D167)</f>
        <v/>
      </c>
      <c r="C169" s="13" t="str">
        <f>IF(tblTally!C167="","",tblTally!C167)</f>
        <v/>
      </c>
      <c r="D169" s="18" t="str">
        <f t="shared" si="12"/>
        <v/>
      </c>
      <c r="E169" s="13" t="str">
        <f>IF(tblTally!L167+tblTally!N167=0,"",tblTally!L167+tblTally!N167+tblTally!AH167)</f>
        <v/>
      </c>
      <c r="F169" s="13" t="str">
        <f>IF(E169="","",tblTally!L167+tblTally!N167+tblTally!AV167+tblTally!BD167+tblTally!BE167)</f>
        <v/>
      </c>
      <c r="G169" s="18" t="str">
        <f>IF(tblTally!E167="","",tblTally!E167/100)</f>
        <v/>
      </c>
      <c r="H169" s="18" t="str">
        <f t="shared" si="13"/>
        <v/>
      </c>
      <c r="I169" s="18" t="e">
        <f>ModelParameters!Intercept+((B169-ModelParameters!MeanFlow)/ModelParameters!SDFlow)*ModelParameters!FlowSlope+((D169-ModelParameters!MeanDiversion)/ModelParameters!SDDiversion)*ModelParameters!DiversionSlope</f>
        <v>#VALUE!</v>
      </c>
      <c r="J169" s="18" t="e">
        <f t="shared" si="14"/>
        <v>#VALUE!</v>
      </c>
      <c r="K169" s="21" t="e">
        <f t="shared" si="15"/>
        <v>#VALUE!</v>
      </c>
      <c r="L169" s="13" t="str">
        <f t="shared" si="16"/>
        <v/>
      </c>
    </row>
    <row r="170" spans="1:12" ht="14.25" x14ac:dyDescent="0.45">
      <c r="A170" s="17" t="str">
        <f>IF(tblTally!B168="","",tblTally!B168)</f>
        <v/>
      </c>
      <c r="B170" s="13" t="str">
        <f>IF(tblTally!B168="","",tblTally!C168+tblTally!D168)</f>
        <v/>
      </c>
      <c r="C170" s="13" t="str">
        <f>IF(tblTally!C168="","",tblTally!C168)</f>
        <v/>
      </c>
      <c r="D170" s="18" t="str">
        <f t="shared" si="12"/>
        <v/>
      </c>
      <c r="E170" s="13" t="str">
        <f>IF(tblTally!L168+tblTally!N168=0,"",tblTally!L168+tblTally!N168+tblTally!AH168)</f>
        <v/>
      </c>
      <c r="F170" s="13" t="str">
        <f>IF(E170="","",tblTally!L168+tblTally!N168+tblTally!AV168+tblTally!BD168+tblTally!BE168)</f>
        <v/>
      </c>
      <c r="G170" s="18" t="str">
        <f>IF(tblTally!E168="","",tblTally!E168/100)</f>
        <v/>
      </c>
      <c r="H170" s="18" t="str">
        <f t="shared" si="13"/>
        <v/>
      </c>
      <c r="I170" s="18" t="e">
        <f>ModelParameters!Intercept+((B170-ModelParameters!MeanFlow)/ModelParameters!SDFlow)*ModelParameters!FlowSlope+((D170-ModelParameters!MeanDiversion)/ModelParameters!SDDiversion)*ModelParameters!DiversionSlope</f>
        <v>#VALUE!</v>
      </c>
      <c r="J170" s="18" t="e">
        <f t="shared" si="14"/>
        <v>#VALUE!</v>
      </c>
      <c r="K170" s="21" t="e">
        <f t="shared" si="15"/>
        <v>#VALUE!</v>
      </c>
      <c r="L170" s="13" t="str">
        <f t="shared" si="16"/>
        <v/>
      </c>
    </row>
    <row r="171" spans="1:12" ht="14.25" x14ac:dyDescent="0.45">
      <c r="A171" s="17" t="str">
        <f>IF(tblTally!B169="","",tblTally!B169)</f>
        <v/>
      </c>
      <c r="B171" s="13" t="str">
        <f>IF(tblTally!B169="","",tblTally!C169+tblTally!D169)</f>
        <v/>
      </c>
      <c r="C171" s="13" t="str">
        <f>IF(tblTally!C169="","",tblTally!C169)</f>
        <v/>
      </c>
      <c r="D171" s="18" t="str">
        <f t="shared" si="12"/>
        <v/>
      </c>
      <c r="E171" s="13" t="str">
        <f>IF(tblTally!L169+tblTally!N169=0,"",tblTally!L169+tblTally!N169+tblTally!AH169)</f>
        <v/>
      </c>
      <c r="F171" s="13" t="str">
        <f>IF(E171="","",tblTally!L169+tblTally!N169+tblTally!AV169+tblTally!BD169+tblTally!BE169)</f>
        <v/>
      </c>
      <c r="G171" s="18" t="str">
        <f>IF(tblTally!E169="","",tblTally!E169/100)</f>
        <v/>
      </c>
      <c r="H171" s="18" t="str">
        <f t="shared" si="13"/>
        <v/>
      </c>
      <c r="I171" s="18" t="e">
        <f>ModelParameters!Intercept+((B171-ModelParameters!MeanFlow)/ModelParameters!SDFlow)*ModelParameters!FlowSlope+((D171-ModelParameters!MeanDiversion)/ModelParameters!SDDiversion)*ModelParameters!DiversionSlope</f>
        <v>#VALUE!</v>
      </c>
      <c r="J171" s="18" t="e">
        <f t="shared" si="14"/>
        <v>#VALUE!</v>
      </c>
      <c r="K171" s="21" t="e">
        <f t="shared" si="15"/>
        <v>#VALUE!</v>
      </c>
      <c r="L171" s="13" t="str">
        <f t="shared" si="16"/>
        <v/>
      </c>
    </row>
    <row r="172" spans="1:12" ht="14.25" x14ac:dyDescent="0.45">
      <c r="A172" s="17" t="str">
        <f>IF(tblTally!B170="","",tblTally!B170)</f>
        <v/>
      </c>
      <c r="B172" s="13" t="str">
        <f>IF(tblTally!B170="","",tblTally!C170+tblTally!D170)</f>
        <v/>
      </c>
      <c r="C172" s="13" t="str">
        <f>IF(tblTally!C170="","",tblTally!C170)</f>
        <v/>
      </c>
      <c r="D172" s="18" t="str">
        <f t="shared" si="12"/>
        <v/>
      </c>
      <c r="E172" s="13" t="str">
        <f>IF(tblTally!L170+tblTally!N170=0,"",tblTally!L170+tblTally!N170+tblTally!AH170)</f>
        <v/>
      </c>
      <c r="F172" s="13" t="str">
        <f>IF(E172="","",tblTally!L170+tblTally!N170+tblTally!AV170+tblTally!BD170+tblTally!BE170)</f>
        <v/>
      </c>
      <c r="G172" s="18" t="str">
        <f>IF(tblTally!E170="","",tblTally!E170/100)</f>
        <v/>
      </c>
      <c r="H172" s="18" t="str">
        <f t="shared" si="13"/>
        <v/>
      </c>
      <c r="I172" s="18" t="e">
        <f>ModelParameters!Intercept+((B172-ModelParameters!MeanFlow)/ModelParameters!SDFlow)*ModelParameters!FlowSlope+((D172-ModelParameters!MeanDiversion)/ModelParameters!SDDiversion)*ModelParameters!DiversionSlope</f>
        <v>#VALUE!</v>
      </c>
      <c r="J172" s="18" t="e">
        <f t="shared" si="14"/>
        <v>#VALUE!</v>
      </c>
      <c r="K172" s="21" t="e">
        <f t="shared" si="15"/>
        <v>#VALUE!</v>
      </c>
      <c r="L172" s="13" t="str">
        <f t="shared" si="16"/>
        <v/>
      </c>
    </row>
    <row r="173" spans="1:12" ht="14.25" x14ac:dyDescent="0.45">
      <c r="A173" s="17" t="str">
        <f>IF(tblTally!B171="","",tblTally!B171)</f>
        <v/>
      </c>
      <c r="B173" s="13" t="str">
        <f>IF(tblTally!B171="","",tblTally!C171+tblTally!D171)</f>
        <v/>
      </c>
      <c r="C173" s="13" t="str">
        <f>IF(tblTally!C171="","",tblTally!C171)</f>
        <v/>
      </c>
      <c r="D173" s="18" t="str">
        <f t="shared" si="12"/>
        <v/>
      </c>
      <c r="E173" s="13" t="str">
        <f>IF(tblTally!L171+tblTally!N171=0,"",tblTally!L171+tblTally!N171+tblTally!AH171)</f>
        <v/>
      </c>
      <c r="F173" s="13" t="str">
        <f>IF(E173="","",tblTally!L171+tblTally!N171+tblTally!AV171+tblTally!BD171+tblTally!BE171)</f>
        <v/>
      </c>
      <c r="G173" s="18" t="str">
        <f>IF(tblTally!E171="","",tblTally!E171/100)</f>
        <v/>
      </c>
      <c r="H173" s="18" t="str">
        <f t="shared" si="13"/>
        <v/>
      </c>
      <c r="I173" s="18" t="e">
        <f>ModelParameters!Intercept+((B173-ModelParameters!MeanFlow)/ModelParameters!SDFlow)*ModelParameters!FlowSlope+((D173-ModelParameters!MeanDiversion)/ModelParameters!SDDiversion)*ModelParameters!DiversionSlope</f>
        <v>#VALUE!</v>
      </c>
      <c r="J173" s="18" t="e">
        <f t="shared" si="14"/>
        <v>#VALUE!</v>
      </c>
      <c r="K173" s="21" t="e">
        <f t="shared" si="15"/>
        <v>#VALUE!</v>
      </c>
      <c r="L173" s="13" t="str">
        <f t="shared" si="16"/>
        <v/>
      </c>
    </row>
    <row r="174" spans="1:12" ht="14.25" x14ac:dyDescent="0.45">
      <c r="A174" s="17" t="str">
        <f>IF(tblTally!B172="","",tblTally!B172)</f>
        <v/>
      </c>
      <c r="B174" s="13" t="str">
        <f>IF(tblTally!B172="","",tblTally!C172+tblTally!D172)</f>
        <v/>
      </c>
      <c r="C174" s="13" t="str">
        <f>IF(tblTally!C172="","",tblTally!C172)</f>
        <v/>
      </c>
      <c r="D174" s="18" t="str">
        <f t="shared" si="12"/>
        <v/>
      </c>
      <c r="E174" s="13" t="str">
        <f>IF(tblTally!L172+tblTally!N172=0,"",tblTally!L172+tblTally!N172+tblTally!AH172)</f>
        <v/>
      </c>
      <c r="F174" s="13" t="str">
        <f>IF(E174="","",tblTally!L172+tblTally!N172+tblTally!AV172+tblTally!BD172+tblTally!BE172)</f>
        <v/>
      </c>
      <c r="G174" s="18" t="str">
        <f>IF(tblTally!E172="","",tblTally!E172/100)</f>
        <v/>
      </c>
      <c r="H174" s="18" t="str">
        <f t="shared" si="13"/>
        <v/>
      </c>
      <c r="I174" s="18" t="e">
        <f>ModelParameters!Intercept+((B174-ModelParameters!MeanFlow)/ModelParameters!SDFlow)*ModelParameters!FlowSlope+((D174-ModelParameters!MeanDiversion)/ModelParameters!SDDiversion)*ModelParameters!DiversionSlope</f>
        <v>#VALUE!</v>
      </c>
      <c r="J174" s="18" t="e">
        <f t="shared" si="14"/>
        <v>#VALUE!</v>
      </c>
      <c r="K174" s="21" t="e">
        <f t="shared" si="15"/>
        <v>#VALUE!</v>
      </c>
      <c r="L174" s="13" t="str">
        <f t="shared" si="16"/>
        <v/>
      </c>
    </row>
    <row r="175" spans="1:12" ht="14.25" x14ac:dyDescent="0.45">
      <c r="A175" s="17" t="str">
        <f>IF(tblTally!B173="","",tblTally!B173)</f>
        <v/>
      </c>
      <c r="B175" s="13" t="str">
        <f>IF(tblTally!B173="","",tblTally!C173+tblTally!D173)</f>
        <v/>
      </c>
      <c r="C175" s="13" t="str">
        <f>IF(tblTally!C173="","",tblTally!C173)</f>
        <v/>
      </c>
      <c r="D175" s="18" t="str">
        <f t="shared" si="12"/>
        <v/>
      </c>
      <c r="E175" s="13" t="str">
        <f>IF(tblTally!L173+tblTally!N173=0,"",tblTally!L173+tblTally!N173+tblTally!AH173)</f>
        <v/>
      </c>
      <c r="F175" s="13" t="str">
        <f>IF(E175="","",tblTally!L173+tblTally!N173+tblTally!AV173+tblTally!BD173+tblTally!BE173)</f>
        <v/>
      </c>
      <c r="G175" s="18" t="str">
        <f>IF(tblTally!E173="","",tblTally!E173/100)</f>
        <v/>
      </c>
      <c r="H175" s="18" t="str">
        <f t="shared" si="13"/>
        <v/>
      </c>
      <c r="I175" s="18" t="e">
        <f>ModelParameters!Intercept+((B175-ModelParameters!MeanFlow)/ModelParameters!SDFlow)*ModelParameters!FlowSlope+((D175-ModelParameters!MeanDiversion)/ModelParameters!SDDiversion)*ModelParameters!DiversionSlope</f>
        <v>#VALUE!</v>
      </c>
      <c r="J175" s="18" t="e">
        <f t="shared" si="14"/>
        <v>#VALUE!</v>
      </c>
      <c r="K175" s="21" t="e">
        <f t="shared" si="15"/>
        <v>#VALUE!</v>
      </c>
      <c r="L175" s="13" t="str">
        <f t="shared" si="16"/>
        <v/>
      </c>
    </row>
    <row r="176" spans="1:12" ht="14.25" x14ac:dyDescent="0.45">
      <c r="A176" s="17" t="str">
        <f>IF(tblTally!B174="","",tblTally!B174)</f>
        <v/>
      </c>
      <c r="B176" s="13" t="str">
        <f>IF(tblTally!B174="","",tblTally!C174+tblTally!D174)</f>
        <v/>
      </c>
      <c r="C176" s="13" t="str">
        <f>IF(tblTally!C174="","",tblTally!C174)</f>
        <v/>
      </c>
      <c r="D176" s="18" t="str">
        <f t="shared" si="12"/>
        <v/>
      </c>
      <c r="E176" s="13" t="str">
        <f>IF(tblTally!L174+tblTally!N174=0,"",tblTally!L174+tblTally!N174+tblTally!AH174)</f>
        <v/>
      </c>
      <c r="F176" s="13" t="str">
        <f>IF(E176="","",tblTally!L174+tblTally!N174+tblTally!AV174+tblTally!BD174+tblTally!BE174)</f>
        <v/>
      </c>
      <c r="G176" s="18" t="str">
        <f>IF(tblTally!E174="","",tblTally!E174/100)</f>
        <v/>
      </c>
      <c r="H176" s="18" t="str">
        <f t="shared" si="13"/>
        <v/>
      </c>
      <c r="I176" s="18" t="e">
        <f>ModelParameters!Intercept+((B176-ModelParameters!MeanFlow)/ModelParameters!SDFlow)*ModelParameters!FlowSlope+((D176-ModelParameters!MeanDiversion)/ModelParameters!SDDiversion)*ModelParameters!DiversionSlope</f>
        <v>#VALUE!</v>
      </c>
      <c r="J176" s="18" t="e">
        <f t="shared" si="14"/>
        <v>#VALUE!</v>
      </c>
      <c r="K176" s="21" t="e">
        <f t="shared" si="15"/>
        <v>#VALUE!</v>
      </c>
      <c r="L176" s="13" t="str">
        <f t="shared" si="16"/>
        <v/>
      </c>
    </row>
    <row r="177" spans="1:12" ht="14.25" x14ac:dyDescent="0.45">
      <c r="A177" s="17" t="str">
        <f>IF(tblTally!B175="","",tblTally!B175)</f>
        <v/>
      </c>
      <c r="B177" s="13" t="str">
        <f>IF(tblTally!B175="","",tblTally!C175+tblTally!D175)</f>
        <v/>
      </c>
      <c r="C177" s="13" t="str">
        <f>IF(tblTally!C175="","",tblTally!C175)</f>
        <v/>
      </c>
      <c r="D177" s="18" t="str">
        <f t="shared" si="12"/>
        <v/>
      </c>
      <c r="E177" s="13" t="str">
        <f>IF(tblTally!L175+tblTally!N175=0,"",tblTally!L175+tblTally!N175+tblTally!AH175)</f>
        <v/>
      </c>
      <c r="F177" s="13" t="str">
        <f>IF(E177="","",tblTally!L175+tblTally!N175+tblTally!AV175+tblTally!BD175+tblTally!BE175)</f>
        <v/>
      </c>
      <c r="G177" s="18" t="str">
        <f>IF(tblTally!E175="","",tblTally!E175/100)</f>
        <v/>
      </c>
      <c r="H177" s="18" t="str">
        <f t="shared" si="13"/>
        <v/>
      </c>
      <c r="I177" s="18" t="e">
        <f>ModelParameters!Intercept+((B177-ModelParameters!MeanFlow)/ModelParameters!SDFlow)*ModelParameters!FlowSlope+((D177-ModelParameters!MeanDiversion)/ModelParameters!SDDiversion)*ModelParameters!DiversionSlope</f>
        <v>#VALUE!</v>
      </c>
      <c r="J177" s="18" t="e">
        <f t="shared" si="14"/>
        <v>#VALUE!</v>
      </c>
      <c r="K177" s="21" t="e">
        <f t="shared" si="15"/>
        <v>#VALUE!</v>
      </c>
      <c r="L177" s="13" t="str">
        <f t="shared" si="16"/>
        <v/>
      </c>
    </row>
    <row r="178" spans="1:12" ht="14.25" x14ac:dyDescent="0.45">
      <c r="A178" s="17" t="str">
        <f>IF(tblTally!B176="","",tblTally!B176)</f>
        <v/>
      </c>
      <c r="B178" s="13" t="str">
        <f>IF(tblTally!B176="","",tblTally!C176+tblTally!D176)</f>
        <v/>
      </c>
      <c r="C178" s="13" t="str">
        <f>IF(tblTally!C176="","",tblTally!C176)</f>
        <v/>
      </c>
      <c r="D178" s="18" t="str">
        <f t="shared" si="12"/>
        <v/>
      </c>
      <c r="E178" s="13" t="str">
        <f>IF(tblTally!L176+tblTally!N176=0,"",tblTally!L176+tblTally!N176+tblTally!AH176)</f>
        <v/>
      </c>
      <c r="F178" s="13" t="str">
        <f>IF(E178="","",tblTally!L176+tblTally!N176+tblTally!AV176+tblTally!BD176+tblTally!BE176)</f>
        <v/>
      </c>
      <c r="G178" s="18" t="str">
        <f>IF(tblTally!E176="","",tblTally!E176/100)</f>
        <v/>
      </c>
      <c r="H178" s="18" t="str">
        <f t="shared" si="13"/>
        <v/>
      </c>
      <c r="I178" s="18" t="e">
        <f>ModelParameters!Intercept+((B178-ModelParameters!MeanFlow)/ModelParameters!SDFlow)*ModelParameters!FlowSlope+((D178-ModelParameters!MeanDiversion)/ModelParameters!SDDiversion)*ModelParameters!DiversionSlope</f>
        <v>#VALUE!</v>
      </c>
      <c r="J178" s="18" t="e">
        <f t="shared" si="14"/>
        <v>#VALUE!</v>
      </c>
      <c r="K178" s="21" t="e">
        <f t="shared" si="15"/>
        <v>#VALUE!</v>
      </c>
      <c r="L178" s="13" t="str">
        <f t="shared" si="16"/>
        <v/>
      </c>
    </row>
    <row r="179" spans="1:12" ht="14.25" x14ac:dyDescent="0.45">
      <c r="A179" s="17" t="str">
        <f>IF(tblTally!B177="","",tblTally!B177)</f>
        <v/>
      </c>
      <c r="B179" s="13" t="str">
        <f>IF(tblTally!B177="","",tblTally!C177+tblTally!D177)</f>
        <v/>
      </c>
      <c r="C179" s="13" t="str">
        <f>IF(tblTally!C177="","",tblTally!C177)</f>
        <v/>
      </c>
      <c r="D179" s="18" t="str">
        <f t="shared" si="12"/>
        <v/>
      </c>
      <c r="E179" s="13" t="str">
        <f>IF(tblTally!L177+tblTally!N177=0,"",tblTally!L177+tblTally!N177+tblTally!AH177)</f>
        <v/>
      </c>
      <c r="F179" s="13" t="str">
        <f>IF(E179="","",tblTally!L177+tblTally!N177+tblTally!AV177+tblTally!BD177+tblTally!BE177)</f>
        <v/>
      </c>
      <c r="G179" s="18" t="str">
        <f>IF(tblTally!E177="","",tblTally!E177/100)</f>
        <v/>
      </c>
      <c r="H179" s="18" t="str">
        <f t="shared" si="13"/>
        <v/>
      </c>
      <c r="I179" s="18" t="e">
        <f>ModelParameters!Intercept+((B179-ModelParameters!MeanFlow)/ModelParameters!SDFlow)*ModelParameters!FlowSlope+((D179-ModelParameters!MeanDiversion)/ModelParameters!SDDiversion)*ModelParameters!DiversionSlope</f>
        <v>#VALUE!</v>
      </c>
      <c r="J179" s="18" t="e">
        <f t="shared" si="14"/>
        <v>#VALUE!</v>
      </c>
      <c r="K179" s="21" t="e">
        <f t="shared" si="15"/>
        <v>#VALUE!</v>
      </c>
      <c r="L179" s="13" t="str">
        <f t="shared" si="16"/>
        <v/>
      </c>
    </row>
    <row r="180" spans="1:12" ht="14.25" x14ac:dyDescent="0.45">
      <c r="A180" s="17" t="str">
        <f>IF(tblTally!B178="","",tblTally!B178)</f>
        <v/>
      </c>
      <c r="B180" s="13" t="str">
        <f>IF(tblTally!B178="","",tblTally!C178+tblTally!D178)</f>
        <v/>
      </c>
      <c r="C180" s="13" t="str">
        <f>IF(tblTally!C178="","",tblTally!C178)</f>
        <v/>
      </c>
      <c r="D180" s="18" t="str">
        <f t="shared" si="12"/>
        <v/>
      </c>
      <c r="E180" s="13" t="str">
        <f>IF(tblTally!L178+tblTally!N178=0,"",tblTally!L178+tblTally!N178+tblTally!AH178)</f>
        <v/>
      </c>
      <c r="F180" s="13" t="str">
        <f>IF(E180="","",tblTally!L178+tblTally!N178+tblTally!AV178+tblTally!BD178+tblTally!BE178)</f>
        <v/>
      </c>
      <c r="G180" s="18" t="str">
        <f>IF(tblTally!E178="","",tblTally!E178/100)</f>
        <v/>
      </c>
      <c r="H180" s="18" t="str">
        <f t="shared" si="13"/>
        <v/>
      </c>
      <c r="I180" s="18" t="e">
        <f>ModelParameters!Intercept+((B180-ModelParameters!MeanFlow)/ModelParameters!SDFlow)*ModelParameters!FlowSlope+((D180-ModelParameters!MeanDiversion)/ModelParameters!SDDiversion)*ModelParameters!DiversionSlope</f>
        <v>#VALUE!</v>
      </c>
      <c r="J180" s="18" t="e">
        <f t="shared" si="14"/>
        <v>#VALUE!</v>
      </c>
      <c r="K180" s="21" t="e">
        <f t="shared" si="15"/>
        <v>#VALUE!</v>
      </c>
      <c r="L180" s="13" t="str">
        <f t="shared" si="16"/>
        <v/>
      </c>
    </row>
    <row r="181" spans="1:12" ht="14.25" x14ac:dyDescent="0.45">
      <c r="A181" s="17" t="str">
        <f>IF(tblTally!B179="","",tblTally!B179)</f>
        <v/>
      </c>
      <c r="B181" s="13" t="str">
        <f>IF(tblTally!B179="","",tblTally!C179+tblTally!D179)</f>
        <v/>
      </c>
      <c r="C181" s="13" t="str">
        <f>IF(tblTally!C179="","",tblTally!C179)</f>
        <v/>
      </c>
      <c r="D181" s="18" t="str">
        <f t="shared" si="12"/>
        <v/>
      </c>
      <c r="E181" s="13" t="str">
        <f>IF(tblTally!L179+tblTally!N179=0,"",tblTally!L179+tblTally!N179+tblTally!AH179)</f>
        <v/>
      </c>
      <c r="F181" s="13" t="str">
        <f>IF(E181="","",tblTally!L179+tblTally!N179+tblTally!AV179+tblTally!BD179+tblTally!BE179)</f>
        <v/>
      </c>
      <c r="G181" s="18" t="str">
        <f>IF(tblTally!E179="","",tblTally!E179/100)</f>
        <v/>
      </c>
      <c r="H181" s="18" t="str">
        <f t="shared" si="13"/>
        <v/>
      </c>
      <c r="I181" s="18" t="e">
        <f>ModelParameters!Intercept+((B181-ModelParameters!MeanFlow)/ModelParameters!SDFlow)*ModelParameters!FlowSlope+((D181-ModelParameters!MeanDiversion)/ModelParameters!SDDiversion)*ModelParameters!DiversionSlope</f>
        <v>#VALUE!</v>
      </c>
      <c r="J181" s="18" t="e">
        <f t="shared" si="14"/>
        <v>#VALUE!</v>
      </c>
      <c r="K181" s="21" t="e">
        <f t="shared" si="15"/>
        <v>#VALUE!</v>
      </c>
      <c r="L181" s="13" t="str">
        <f t="shared" si="16"/>
        <v/>
      </c>
    </row>
    <row r="182" spans="1:12" ht="14.25" x14ac:dyDescent="0.45">
      <c r="A182" s="17" t="str">
        <f>IF(tblTally!B180="","",tblTally!B180)</f>
        <v/>
      </c>
      <c r="B182" s="13" t="str">
        <f>IF(tblTally!B180="","",tblTally!C180+tblTally!D180)</f>
        <v/>
      </c>
      <c r="C182" s="13" t="str">
        <f>IF(tblTally!C180="","",tblTally!C180)</f>
        <v/>
      </c>
      <c r="D182" s="18" t="str">
        <f t="shared" si="12"/>
        <v/>
      </c>
      <c r="E182" s="13" t="str">
        <f>IF(tblTally!L180+tblTally!N180=0,"",tblTally!L180+tblTally!N180+tblTally!AH180)</f>
        <v/>
      </c>
      <c r="F182" s="13" t="str">
        <f>IF(E182="","",tblTally!L180+tblTally!N180+tblTally!AV180+tblTally!BD180+tblTally!BE180)</f>
        <v/>
      </c>
      <c r="G182" s="18" t="str">
        <f>IF(tblTally!E180="","",tblTally!E180/100)</f>
        <v/>
      </c>
      <c r="H182" s="18" t="str">
        <f t="shared" si="13"/>
        <v/>
      </c>
      <c r="I182" s="18" t="e">
        <f>ModelParameters!Intercept+((B182-ModelParameters!MeanFlow)/ModelParameters!SDFlow)*ModelParameters!FlowSlope+((D182-ModelParameters!MeanDiversion)/ModelParameters!SDDiversion)*ModelParameters!DiversionSlope</f>
        <v>#VALUE!</v>
      </c>
      <c r="J182" s="18" t="e">
        <f t="shared" si="14"/>
        <v>#VALUE!</v>
      </c>
      <c r="K182" s="21" t="e">
        <f t="shared" si="15"/>
        <v>#VALUE!</v>
      </c>
      <c r="L182" s="13" t="str">
        <f t="shared" si="16"/>
        <v/>
      </c>
    </row>
    <row r="183" spans="1:12" ht="14.25" x14ac:dyDescent="0.45">
      <c r="A183" s="17" t="str">
        <f>IF(tblTally!B181="","",tblTally!B181)</f>
        <v/>
      </c>
      <c r="B183" s="13" t="str">
        <f>IF(tblTally!B181="","",tblTally!C181+tblTally!D181)</f>
        <v/>
      </c>
      <c r="C183" s="13" t="str">
        <f>IF(tblTally!C181="","",tblTally!C181)</f>
        <v/>
      </c>
      <c r="D183" s="18" t="str">
        <f t="shared" si="12"/>
        <v/>
      </c>
      <c r="E183" s="13" t="str">
        <f>IF(tblTally!L181+tblTally!N181=0,"",tblTally!L181+tblTally!N181+tblTally!AH181)</f>
        <v/>
      </c>
      <c r="F183" s="13" t="str">
        <f>IF(E183="","",tblTally!L181+tblTally!N181+tblTally!AV181+tblTally!BD181+tblTally!BE181)</f>
        <v/>
      </c>
      <c r="G183" s="18" t="str">
        <f>IF(tblTally!E181="","",tblTally!E181/100)</f>
        <v/>
      </c>
      <c r="H183" s="18" t="str">
        <f t="shared" si="13"/>
        <v/>
      </c>
      <c r="I183" s="18" t="e">
        <f>ModelParameters!Intercept+((B183-ModelParameters!MeanFlow)/ModelParameters!SDFlow)*ModelParameters!FlowSlope+((D183-ModelParameters!MeanDiversion)/ModelParameters!SDDiversion)*ModelParameters!DiversionSlope</f>
        <v>#VALUE!</v>
      </c>
      <c r="J183" s="18" t="e">
        <f t="shared" si="14"/>
        <v>#VALUE!</v>
      </c>
      <c r="K183" s="21" t="e">
        <f t="shared" si="15"/>
        <v>#VALUE!</v>
      </c>
      <c r="L183" s="13" t="str">
        <f t="shared" si="16"/>
        <v/>
      </c>
    </row>
    <row r="184" spans="1:12" ht="14.25" x14ac:dyDescent="0.45">
      <c r="A184" s="17" t="str">
        <f>IF(tblTally!B182="","",tblTally!B182)</f>
        <v/>
      </c>
      <c r="B184" s="13" t="str">
        <f>IF(tblTally!B182="","",tblTally!C182+tblTally!D182)</f>
        <v/>
      </c>
      <c r="C184" s="13" t="str">
        <f>IF(tblTally!C182="","",tblTally!C182)</f>
        <v/>
      </c>
      <c r="D184" s="18" t="str">
        <f t="shared" si="12"/>
        <v/>
      </c>
      <c r="E184" s="13" t="str">
        <f>IF(tblTally!L182+tblTally!N182=0,"",tblTally!L182+tblTally!N182+tblTally!AH182)</f>
        <v/>
      </c>
      <c r="F184" s="13" t="str">
        <f>IF(E184="","",tblTally!L182+tblTally!N182+tblTally!AV182+tblTally!BD182+tblTally!BE182)</f>
        <v/>
      </c>
      <c r="G184" s="18" t="str">
        <f>IF(tblTally!E182="","",tblTally!E182/100)</f>
        <v/>
      </c>
      <c r="H184" s="18" t="str">
        <f t="shared" si="13"/>
        <v/>
      </c>
      <c r="I184" s="18" t="e">
        <f>ModelParameters!Intercept+((B184-ModelParameters!MeanFlow)/ModelParameters!SDFlow)*ModelParameters!FlowSlope+((D184-ModelParameters!MeanDiversion)/ModelParameters!SDDiversion)*ModelParameters!DiversionSlope</f>
        <v>#VALUE!</v>
      </c>
      <c r="J184" s="18" t="e">
        <f t="shared" si="14"/>
        <v>#VALUE!</v>
      </c>
      <c r="K184" s="21" t="e">
        <f t="shared" si="15"/>
        <v>#VALUE!</v>
      </c>
      <c r="L184" s="13" t="str">
        <f t="shared" si="16"/>
        <v/>
      </c>
    </row>
    <row r="185" spans="1:12" ht="14.25" x14ac:dyDescent="0.45">
      <c r="A185" s="17" t="str">
        <f>IF(tblTally!B183="","",tblTally!B183)</f>
        <v/>
      </c>
      <c r="B185" s="13" t="str">
        <f>IF(tblTally!B183="","",tblTally!C183+tblTally!D183)</f>
        <v/>
      </c>
      <c r="C185" s="13" t="str">
        <f>IF(tblTally!C183="","",tblTally!C183)</f>
        <v/>
      </c>
      <c r="D185" s="18" t="str">
        <f t="shared" si="12"/>
        <v/>
      </c>
      <c r="E185" s="13" t="str">
        <f>IF(tblTally!L183+tblTally!N183=0,"",tblTally!L183+tblTally!N183+tblTally!AH183)</f>
        <v/>
      </c>
      <c r="F185" s="13" t="str">
        <f>IF(E185="","",tblTally!L183+tblTally!N183+tblTally!AV183+tblTally!BD183+tblTally!BE183)</f>
        <v/>
      </c>
      <c r="G185" s="18" t="str">
        <f>IF(tblTally!E183="","",tblTally!E183/100)</f>
        <v/>
      </c>
      <c r="H185" s="18" t="str">
        <f t="shared" si="13"/>
        <v/>
      </c>
      <c r="I185" s="18" t="e">
        <f>ModelParameters!Intercept+((B185-ModelParameters!MeanFlow)/ModelParameters!SDFlow)*ModelParameters!FlowSlope+((D185-ModelParameters!MeanDiversion)/ModelParameters!SDDiversion)*ModelParameters!DiversionSlope</f>
        <v>#VALUE!</v>
      </c>
      <c r="J185" s="18" t="e">
        <f t="shared" si="14"/>
        <v>#VALUE!</v>
      </c>
      <c r="K185" s="21" t="e">
        <f t="shared" si="15"/>
        <v>#VALUE!</v>
      </c>
      <c r="L185" s="13" t="str">
        <f t="shared" si="16"/>
        <v/>
      </c>
    </row>
    <row r="186" spans="1:12" ht="14.25" x14ac:dyDescent="0.45">
      <c r="A186" s="17" t="str">
        <f>IF(tblTally!B184="","",tblTally!B184)</f>
        <v/>
      </c>
      <c r="B186" s="13" t="str">
        <f>IF(tblTally!B184="","",tblTally!C184+tblTally!D184)</f>
        <v/>
      </c>
      <c r="C186" s="13" t="str">
        <f>IF(tblTally!C184="","",tblTally!C184)</f>
        <v/>
      </c>
      <c r="D186" s="18" t="str">
        <f t="shared" si="12"/>
        <v/>
      </c>
      <c r="E186" s="13" t="str">
        <f>IF(tblTally!L184+tblTally!N184=0,"",tblTally!L184+tblTally!N184+tblTally!AH184)</f>
        <v/>
      </c>
      <c r="F186" s="13" t="str">
        <f>IF(E186="","",tblTally!L184+tblTally!N184+tblTally!AV184+tblTally!BD184+tblTally!BE184)</f>
        <v/>
      </c>
      <c r="G186" s="18" t="str">
        <f>IF(tblTally!E184="","",tblTally!E184/100)</f>
        <v/>
      </c>
      <c r="H186" s="18" t="str">
        <f t="shared" si="13"/>
        <v/>
      </c>
      <c r="I186" s="18" t="e">
        <f>ModelParameters!Intercept+((B186-ModelParameters!MeanFlow)/ModelParameters!SDFlow)*ModelParameters!FlowSlope+((D186-ModelParameters!MeanDiversion)/ModelParameters!SDDiversion)*ModelParameters!DiversionSlope</f>
        <v>#VALUE!</v>
      </c>
      <c r="J186" s="18" t="e">
        <f t="shared" si="14"/>
        <v>#VALUE!</v>
      </c>
      <c r="K186" s="21" t="e">
        <f t="shared" si="15"/>
        <v>#VALUE!</v>
      </c>
      <c r="L186" s="13" t="str">
        <f t="shared" si="16"/>
        <v/>
      </c>
    </row>
    <row r="187" spans="1:12" ht="14.25" x14ac:dyDescent="0.45">
      <c r="A187" s="17" t="str">
        <f>IF(tblTally!B185="","",tblTally!B185)</f>
        <v/>
      </c>
      <c r="B187" s="13" t="str">
        <f>IF(tblTally!B185="","",tblTally!C185+tblTally!D185)</f>
        <v/>
      </c>
      <c r="C187" s="13" t="str">
        <f>IF(tblTally!C185="","",tblTally!C185)</f>
        <v/>
      </c>
      <c r="D187" s="18" t="str">
        <f t="shared" si="12"/>
        <v/>
      </c>
      <c r="E187" s="13" t="str">
        <f>IF(tblTally!L185+tblTally!N185=0,"",tblTally!L185+tblTally!N185+tblTally!AH185)</f>
        <v/>
      </c>
      <c r="F187" s="13" t="str">
        <f>IF(E187="","",tblTally!L185+tblTally!N185+tblTally!AV185+tblTally!BD185+tblTally!BE185)</f>
        <v/>
      </c>
      <c r="G187" s="18" t="str">
        <f>IF(tblTally!E185="","",tblTally!E185/100)</f>
        <v/>
      </c>
      <c r="H187" s="18" t="str">
        <f t="shared" si="13"/>
        <v/>
      </c>
      <c r="I187" s="18" t="e">
        <f>ModelParameters!Intercept+((B187-ModelParameters!MeanFlow)/ModelParameters!SDFlow)*ModelParameters!FlowSlope+((D187-ModelParameters!MeanDiversion)/ModelParameters!SDDiversion)*ModelParameters!DiversionSlope</f>
        <v>#VALUE!</v>
      </c>
      <c r="J187" s="18" t="e">
        <f t="shared" si="14"/>
        <v>#VALUE!</v>
      </c>
      <c r="K187" s="21" t="e">
        <f t="shared" si="15"/>
        <v>#VALUE!</v>
      </c>
      <c r="L187" s="13" t="str">
        <f t="shared" si="16"/>
        <v/>
      </c>
    </row>
    <row r="188" spans="1:12" ht="14.25" x14ac:dyDescent="0.45">
      <c r="A188" s="17" t="str">
        <f>IF(tblTally!B186="","",tblTally!B186)</f>
        <v/>
      </c>
      <c r="B188" s="13" t="str">
        <f>IF(tblTally!B186="","",tblTally!C186+tblTally!D186)</f>
        <v/>
      </c>
      <c r="C188" s="13" t="str">
        <f>IF(tblTally!C186="","",tblTally!C186)</f>
        <v/>
      </c>
      <c r="D188" s="18" t="str">
        <f t="shared" si="12"/>
        <v/>
      </c>
      <c r="E188" s="13" t="str">
        <f>IF(tblTally!L186+tblTally!N186=0,"",tblTally!L186+tblTally!N186+tblTally!AH186)</f>
        <v/>
      </c>
      <c r="F188" s="13" t="str">
        <f>IF(E188="","",tblTally!L186+tblTally!N186+tblTally!AV186+tblTally!BD186+tblTally!BE186)</f>
        <v/>
      </c>
      <c r="G188" s="18" t="str">
        <f>IF(tblTally!E186="","",tblTally!E186/100)</f>
        <v/>
      </c>
      <c r="H188" s="18" t="str">
        <f t="shared" si="13"/>
        <v/>
      </c>
      <c r="I188" s="18" t="e">
        <f>ModelParameters!Intercept+((B188-ModelParameters!MeanFlow)/ModelParameters!SDFlow)*ModelParameters!FlowSlope+((D188-ModelParameters!MeanDiversion)/ModelParameters!SDDiversion)*ModelParameters!DiversionSlope</f>
        <v>#VALUE!</v>
      </c>
      <c r="J188" s="18" t="e">
        <f t="shared" si="14"/>
        <v>#VALUE!</v>
      </c>
      <c r="K188" s="21" t="e">
        <f t="shared" si="15"/>
        <v>#VALUE!</v>
      </c>
      <c r="L188" s="13" t="str">
        <f t="shared" si="16"/>
        <v/>
      </c>
    </row>
    <row r="189" spans="1:12" ht="14.25" x14ac:dyDescent="0.45">
      <c r="A189" s="17" t="str">
        <f>IF(tblTally!B187="","",tblTally!B187)</f>
        <v/>
      </c>
      <c r="B189" s="13" t="str">
        <f>IF(tblTally!B187="","",tblTally!C187+tblTally!D187)</f>
        <v/>
      </c>
      <c r="C189" s="13" t="str">
        <f>IF(tblTally!C187="","",tblTally!C187)</f>
        <v/>
      </c>
      <c r="D189" s="18" t="str">
        <f t="shared" si="12"/>
        <v/>
      </c>
      <c r="E189" s="13" t="str">
        <f>IF(tblTally!L187+tblTally!N187=0,"",tblTally!L187+tblTally!N187+tblTally!AH187)</f>
        <v/>
      </c>
      <c r="F189" s="13" t="str">
        <f>IF(E189="","",tblTally!L187+tblTally!N187+tblTally!AV187+tblTally!BD187+tblTally!BE187)</f>
        <v/>
      </c>
      <c r="G189" s="18" t="str">
        <f>IF(tblTally!E187="","",tblTally!E187/100)</f>
        <v/>
      </c>
      <c r="H189" s="18" t="str">
        <f t="shared" si="13"/>
        <v/>
      </c>
      <c r="I189" s="18" t="e">
        <f>ModelParameters!Intercept+((B189-ModelParameters!MeanFlow)/ModelParameters!SDFlow)*ModelParameters!FlowSlope+((D189-ModelParameters!MeanDiversion)/ModelParameters!SDDiversion)*ModelParameters!DiversionSlope</f>
        <v>#VALUE!</v>
      </c>
      <c r="J189" s="18" t="e">
        <f t="shared" si="14"/>
        <v>#VALUE!</v>
      </c>
      <c r="K189" s="21" t="e">
        <f t="shared" si="15"/>
        <v>#VALUE!</v>
      </c>
      <c r="L189" s="13" t="str">
        <f t="shared" si="16"/>
        <v/>
      </c>
    </row>
    <row r="190" spans="1:12" ht="14.25" x14ac:dyDescent="0.45">
      <c r="A190" s="17" t="str">
        <f>IF(tblTally!B188="","",tblTally!B188)</f>
        <v/>
      </c>
      <c r="B190" s="13" t="str">
        <f>IF(tblTally!B188="","",tblTally!C188+tblTally!D188)</f>
        <v/>
      </c>
      <c r="C190" s="13" t="str">
        <f>IF(tblTally!C188="","",tblTally!C188)</f>
        <v/>
      </c>
      <c r="D190" s="18" t="str">
        <f t="shared" si="12"/>
        <v/>
      </c>
      <c r="E190" s="13" t="str">
        <f>IF(tblTally!L188+tblTally!N188=0,"",tblTally!L188+tblTally!N188+tblTally!AH188)</f>
        <v/>
      </c>
      <c r="F190" s="13" t="str">
        <f>IF(E190="","",tblTally!L188+tblTally!N188+tblTally!AV188+tblTally!BD188+tblTally!BE188)</f>
        <v/>
      </c>
      <c r="G190" s="18" t="str">
        <f>IF(tblTally!E188="","",tblTally!E188/100)</f>
        <v/>
      </c>
      <c r="H190" s="18" t="str">
        <f t="shared" si="13"/>
        <v/>
      </c>
      <c r="I190" s="18" t="e">
        <f>ModelParameters!Intercept+((B190-ModelParameters!MeanFlow)/ModelParameters!SDFlow)*ModelParameters!FlowSlope+((D190-ModelParameters!MeanDiversion)/ModelParameters!SDDiversion)*ModelParameters!DiversionSlope</f>
        <v>#VALUE!</v>
      </c>
      <c r="J190" s="18" t="e">
        <f t="shared" si="14"/>
        <v>#VALUE!</v>
      </c>
      <c r="K190" s="21" t="e">
        <f t="shared" si="15"/>
        <v>#VALUE!</v>
      </c>
      <c r="L190" s="13" t="str">
        <f t="shared" si="16"/>
        <v/>
      </c>
    </row>
    <row r="191" spans="1:12" ht="14.25" x14ac:dyDescent="0.45">
      <c r="A191" s="17" t="str">
        <f>IF(tblTally!B189="","",tblTally!B189)</f>
        <v/>
      </c>
      <c r="B191" s="13" t="str">
        <f>IF(tblTally!B189="","",tblTally!C189+tblTally!D189)</f>
        <v/>
      </c>
      <c r="C191" s="13" t="str">
        <f>IF(tblTally!C189="","",tblTally!C189)</f>
        <v/>
      </c>
      <c r="D191" s="18" t="str">
        <f t="shared" si="12"/>
        <v/>
      </c>
      <c r="E191" s="13" t="str">
        <f>IF(tblTally!L189+tblTally!N189=0,"",tblTally!L189+tblTally!N189+tblTally!AH189)</f>
        <v/>
      </c>
      <c r="F191" s="13" t="str">
        <f>IF(E191="","",tblTally!L189+tblTally!N189+tblTally!AV189+tblTally!BD189+tblTally!BE189)</f>
        <v/>
      </c>
      <c r="G191" s="18" t="str">
        <f>IF(tblTally!E189="","",tblTally!E189/100)</f>
        <v/>
      </c>
      <c r="H191" s="18" t="str">
        <f t="shared" si="13"/>
        <v/>
      </c>
      <c r="I191" s="18" t="e">
        <f>ModelParameters!Intercept+((B191-ModelParameters!MeanFlow)/ModelParameters!SDFlow)*ModelParameters!FlowSlope+((D191-ModelParameters!MeanDiversion)/ModelParameters!SDDiversion)*ModelParameters!DiversionSlope</f>
        <v>#VALUE!</v>
      </c>
      <c r="J191" s="18" t="e">
        <f t="shared" si="14"/>
        <v>#VALUE!</v>
      </c>
      <c r="K191" s="21" t="e">
        <f t="shared" si="15"/>
        <v>#VALUE!</v>
      </c>
      <c r="L191" s="13" t="str">
        <f t="shared" si="16"/>
        <v/>
      </c>
    </row>
    <row r="192" spans="1:12" ht="14.25" x14ac:dyDescent="0.45">
      <c r="A192" s="17" t="str">
        <f>IF(tblTally!B190="","",tblTally!B190)</f>
        <v/>
      </c>
      <c r="B192" s="13" t="str">
        <f>IF(tblTally!B190="","",tblTally!C190+tblTally!D190)</f>
        <v/>
      </c>
      <c r="C192" s="13" t="str">
        <f>IF(tblTally!C190="","",tblTally!C190)</f>
        <v/>
      </c>
      <c r="D192" s="18" t="str">
        <f t="shared" si="12"/>
        <v/>
      </c>
      <c r="E192" s="13" t="str">
        <f>IF(tblTally!L190+tblTally!N190=0,"",tblTally!L190+tblTally!N190+tblTally!AH190)</f>
        <v/>
      </c>
      <c r="F192" s="13" t="str">
        <f>IF(E192="","",tblTally!L190+tblTally!N190+tblTally!AV190+tblTally!BD190+tblTally!BE190)</f>
        <v/>
      </c>
      <c r="G192" s="18" t="str">
        <f>IF(tblTally!E190="","",tblTally!E190/100)</f>
        <v/>
      </c>
      <c r="H192" s="18" t="str">
        <f t="shared" si="13"/>
        <v/>
      </c>
      <c r="I192" s="18" t="e">
        <f>ModelParameters!Intercept+((B192-ModelParameters!MeanFlow)/ModelParameters!SDFlow)*ModelParameters!FlowSlope+((D192-ModelParameters!MeanDiversion)/ModelParameters!SDDiversion)*ModelParameters!DiversionSlope</f>
        <v>#VALUE!</v>
      </c>
      <c r="J192" s="18" t="e">
        <f t="shared" si="14"/>
        <v>#VALUE!</v>
      </c>
      <c r="K192" s="21" t="e">
        <f t="shared" si="15"/>
        <v>#VALUE!</v>
      </c>
      <c r="L192" s="13" t="str">
        <f t="shared" si="16"/>
        <v/>
      </c>
    </row>
    <row r="193" spans="1:12" ht="14.25" x14ac:dyDescent="0.45">
      <c r="A193" s="17" t="str">
        <f>IF(tblTally!B191="","",tblTally!B191)</f>
        <v/>
      </c>
      <c r="B193" s="13" t="str">
        <f>IF(tblTally!B191="","",tblTally!C191+tblTally!D191)</f>
        <v/>
      </c>
      <c r="C193" s="13" t="str">
        <f>IF(tblTally!C191="","",tblTally!C191)</f>
        <v/>
      </c>
      <c r="D193" s="18" t="str">
        <f t="shared" si="12"/>
        <v/>
      </c>
      <c r="E193" s="13" t="str">
        <f>IF(tblTally!L191+tblTally!N191=0,"",tblTally!L191+tblTally!N191+tblTally!AH191)</f>
        <v/>
      </c>
      <c r="F193" s="13" t="str">
        <f>IF(E193="","",tblTally!L191+tblTally!N191+tblTally!AV191+tblTally!BD191+tblTally!BE191)</f>
        <v/>
      </c>
      <c r="G193" s="18" t="str">
        <f>IF(tblTally!E191="","",tblTally!E191/100)</f>
        <v/>
      </c>
      <c r="H193" s="18" t="str">
        <f t="shared" si="13"/>
        <v/>
      </c>
      <c r="I193" s="18" t="e">
        <f>ModelParameters!Intercept+((B193-ModelParameters!MeanFlow)/ModelParameters!SDFlow)*ModelParameters!FlowSlope+((D193-ModelParameters!MeanDiversion)/ModelParameters!SDDiversion)*ModelParameters!DiversionSlope</f>
        <v>#VALUE!</v>
      </c>
      <c r="J193" s="18" t="e">
        <f t="shared" si="14"/>
        <v>#VALUE!</v>
      </c>
      <c r="K193" s="21" t="e">
        <f t="shared" si="15"/>
        <v>#VALUE!</v>
      </c>
      <c r="L193" s="13" t="str">
        <f t="shared" si="16"/>
        <v/>
      </c>
    </row>
    <row r="194" spans="1:12" ht="14.25" x14ac:dyDescent="0.45">
      <c r="A194" s="17" t="str">
        <f>IF(tblTally!B192="","",tblTally!B192)</f>
        <v/>
      </c>
      <c r="B194" s="13" t="str">
        <f>IF(tblTally!B192="","",tblTally!C192+tblTally!D192)</f>
        <v/>
      </c>
      <c r="C194" s="13" t="str">
        <f>IF(tblTally!C192="","",tblTally!C192)</f>
        <v/>
      </c>
      <c r="D194" s="18" t="str">
        <f t="shared" si="12"/>
        <v/>
      </c>
      <c r="E194" s="13" t="str">
        <f>IF(tblTally!L192+tblTally!N192=0,"",tblTally!L192+tblTally!N192+tblTally!AH192)</f>
        <v/>
      </c>
      <c r="F194" s="13" t="str">
        <f>IF(E194="","",tblTally!L192+tblTally!N192+tblTally!AV192+tblTally!BD192+tblTally!BE192)</f>
        <v/>
      </c>
      <c r="G194" s="18" t="str">
        <f>IF(tblTally!E192="","",tblTally!E192/100)</f>
        <v/>
      </c>
      <c r="H194" s="18" t="str">
        <f t="shared" si="13"/>
        <v/>
      </c>
      <c r="I194" s="18" t="e">
        <f>ModelParameters!Intercept+((B194-ModelParameters!MeanFlow)/ModelParameters!SDFlow)*ModelParameters!FlowSlope+((D194-ModelParameters!MeanDiversion)/ModelParameters!SDDiversion)*ModelParameters!DiversionSlope</f>
        <v>#VALUE!</v>
      </c>
      <c r="J194" s="18" t="e">
        <f t="shared" si="14"/>
        <v>#VALUE!</v>
      </c>
      <c r="K194" s="21" t="e">
        <f t="shared" si="15"/>
        <v>#VALUE!</v>
      </c>
      <c r="L194" s="13" t="str">
        <f t="shared" si="16"/>
        <v/>
      </c>
    </row>
    <row r="195" spans="1:12" ht="14.25" x14ac:dyDescent="0.45">
      <c r="A195" s="17" t="str">
        <f>IF(tblTally!B193="","",tblTally!B193)</f>
        <v/>
      </c>
      <c r="B195" s="13" t="str">
        <f>IF(tblTally!B193="","",tblTally!C193+tblTally!D193)</f>
        <v/>
      </c>
      <c r="C195" s="13" t="str">
        <f>IF(tblTally!C193="","",tblTally!C193)</f>
        <v/>
      </c>
      <c r="D195" s="18" t="str">
        <f t="shared" si="12"/>
        <v/>
      </c>
      <c r="E195" s="13" t="str">
        <f>IF(tblTally!L193+tblTally!N193=0,"",tblTally!L193+tblTally!N193+tblTally!AH193)</f>
        <v/>
      </c>
      <c r="F195" s="13" t="str">
        <f>IF(E195="","",tblTally!L193+tblTally!N193+tblTally!AV193+tblTally!BD193+tblTally!BE193)</f>
        <v/>
      </c>
      <c r="G195" s="18" t="str">
        <f>IF(tblTally!E193="","",tblTally!E193/100)</f>
        <v/>
      </c>
      <c r="H195" s="18" t="str">
        <f t="shared" si="13"/>
        <v/>
      </c>
      <c r="I195" s="18" t="e">
        <f>ModelParameters!Intercept+((B195-ModelParameters!MeanFlow)/ModelParameters!SDFlow)*ModelParameters!FlowSlope+((D195-ModelParameters!MeanDiversion)/ModelParameters!SDDiversion)*ModelParameters!DiversionSlope</f>
        <v>#VALUE!</v>
      </c>
      <c r="J195" s="18" t="e">
        <f t="shared" si="14"/>
        <v>#VALUE!</v>
      </c>
      <c r="K195" s="21" t="e">
        <f t="shared" si="15"/>
        <v>#VALUE!</v>
      </c>
      <c r="L195" s="13" t="str">
        <f t="shared" si="16"/>
        <v/>
      </c>
    </row>
    <row r="196" spans="1:12" ht="14.25" x14ac:dyDescent="0.45">
      <c r="A196" s="17" t="str">
        <f>IF(tblTally!B194="","",tblTally!B194)</f>
        <v/>
      </c>
      <c r="B196" s="13" t="str">
        <f>IF(tblTally!B194="","",tblTally!C194+tblTally!D194)</f>
        <v/>
      </c>
      <c r="C196" s="13" t="str">
        <f>IF(tblTally!C194="","",tblTally!C194)</f>
        <v/>
      </c>
      <c r="D196" s="18" t="str">
        <f t="shared" si="12"/>
        <v/>
      </c>
      <c r="E196" s="13" t="str">
        <f>IF(tblTally!L194+tblTally!N194=0,"",tblTally!L194+tblTally!N194+tblTally!AH194)</f>
        <v/>
      </c>
      <c r="F196" s="13" t="str">
        <f>IF(E196="","",tblTally!L194+tblTally!N194+tblTally!AV194+tblTally!BD194+tblTally!BE194)</f>
        <v/>
      </c>
      <c r="G196" s="18" t="str">
        <f>IF(tblTally!E194="","",tblTally!E194/100)</f>
        <v/>
      </c>
      <c r="H196" s="18" t="str">
        <f t="shared" si="13"/>
        <v/>
      </c>
      <c r="I196" s="18" t="e">
        <f>ModelParameters!Intercept+((B196-ModelParameters!MeanFlow)/ModelParameters!SDFlow)*ModelParameters!FlowSlope+((D196-ModelParameters!MeanDiversion)/ModelParameters!SDDiversion)*ModelParameters!DiversionSlope</f>
        <v>#VALUE!</v>
      </c>
      <c r="J196" s="18" t="e">
        <f t="shared" si="14"/>
        <v>#VALUE!</v>
      </c>
      <c r="K196" s="21" t="e">
        <f t="shared" si="15"/>
        <v>#VALUE!</v>
      </c>
      <c r="L196" s="13" t="str">
        <f t="shared" si="16"/>
        <v/>
      </c>
    </row>
    <row r="197" spans="1:12" ht="14.25" x14ac:dyDescent="0.45">
      <c r="A197" s="17" t="str">
        <f>IF(tblTally!B195="","",tblTally!B195)</f>
        <v/>
      </c>
      <c r="B197" s="13" t="str">
        <f>IF(tblTally!B195="","",tblTally!C195+tblTally!D195)</f>
        <v/>
      </c>
      <c r="C197" s="13" t="str">
        <f>IF(tblTally!C195="","",tblTally!C195)</f>
        <v/>
      </c>
      <c r="D197" s="18" t="str">
        <f t="shared" ref="D197" si="17">IF(C197="","",C197/B197)</f>
        <v/>
      </c>
      <c r="E197" s="13" t="str">
        <f>IF(tblTally!L195+tblTally!N195=0,"",tblTally!L195+tblTally!N195+tblTally!AH195)</f>
        <v/>
      </c>
      <c r="F197" s="13" t="str">
        <f>IF(E197="","",tblTally!L195+tblTally!N195+tblTally!AV195+tblTally!BD195+tblTally!BE195)</f>
        <v/>
      </c>
      <c r="G197" s="18" t="str">
        <f>IF(tblTally!E195="","",tblTally!E195/100)</f>
        <v/>
      </c>
      <c r="H197" s="18" t="str">
        <f t="shared" ref="H197" si="18">IF(G197="","",G197)</f>
        <v/>
      </c>
      <c r="I197" s="18" t="e">
        <f>ModelParameters!Intercept+((B197-ModelParameters!MeanFlow)/ModelParameters!SDFlow)*ModelParameters!FlowSlope+((D197-ModelParameters!MeanDiversion)/ModelParameters!SDDiversion)*ModelParameters!DiversionSlope</f>
        <v>#VALUE!</v>
      </c>
      <c r="J197" s="18" t="e">
        <f t="shared" ref="J197" si="19">IF(D197=0,0,EXP(I197)/(1+EXP(I197)))</f>
        <v>#VALUE!</v>
      </c>
      <c r="K197" s="21" t="e">
        <f t="shared" ref="K197:K198" si="20">1/(1+EXP(-(CSurvB011+CSurvB111*(A197 -DATEVALUE("1/1/"&amp;TEXT(A197,"yy"))+1)+CSurvB211*(C197+132))))*SurvHeadgateSuCk</f>
        <v>#VALUE!</v>
      </c>
      <c r="L197" s="13" t="str">
        <f t="shared" ref="L197:L198" si="21">IF(F197="","",ROUND(F197/H197/K197/J197,0))</f>
        <v/>
      </c>
    </row>
    <row r="198" spans="1:12" ht="14.25" x14ac:dyDescent="0.45">
      <c r="A198" s="17" t="str">
        <f>IF(tblTally!B196="","",tblTally!B196)</f>
        <v/>
      </c>
      <c r="B198" s="13" t="str">
        <f>IF(tblTally!B196="","",tblTally!C196+tblTally!D196)</f>
        <v/>
      </c>
      <c r="C198" s="13" t="str">
        <f>IF(tblTally!C196="","",tblTally!C196)</f>
        <v/>
      </c>
      <c r="D198" s="18" t="str">
        <f>IF(C198="","",C198/B198)</f>
        <v/>
      </c>
      <c r="E198" s="13" t="str">
        <f>IF(tblTally!L196+tblTally!N196=0,"",tblTally!L196+tblTally!N196+tblTally!AH196)</f>
        <v/>
      </c>
      <c r="F198" s="13" t="str">
        <f>IF(E198="","",tblTally!L196+tblTally!N196+tblTally!AV196+tblTally!BD196+tblTally!BE196)</f>
        <v/>
      </c>
      <c r="G198" s="18" t="str">
        <f>IF(tblTally!E196="","",tblTally!E196/100)</f>
        <v/>
      </c>
      <c r="H198" s="18" t="str">
        <f>IF(G198="","",G198)</f>
        <v/>
      </c>
      <c r="I198" s="18" t="e">
        <f>ModelParameters!Intercept+((B198-ModelParameters!MeanFlow)/ModelParameters!SDFlow)*ModelParameters!FlowSlope+((D198-ModelParameters!MeanDiversion)/ModelParameters!SDDiversion)*ModelParameters!DiversionSlope</f>
        <v>#VALUE!</v>
      </c>
      <c r="J198" s="18" t="e">
        <f>IF(D198=0,0,EXP(I198)/(1+EXP(I198)))</f>
        <v>#VALUE!</v>
      </c>
      <c r="K198" s="21" t="e">
        <f t="shared" si="20"/>
        <v>#VALUE!</v>
      </c>
      <c r="L198" s="13" t="str">
        <f t="shared" si="21"/>
        <v/>
      </c>
    </row>
    <row r="199" spans="1:12" ht="14.25" x14ac:dyDescent="0.45">
      <c r="A199" s="17"/>
      <c r="B199" s="13"/>
      <c r="C199" s="13"/>
      <c r="D199" s="18"/>
      <c r="E199" s="13"/>
      <c r="F199" s="13"/>
      <c r="G199" s="18"/>
      <c r="H199" s="18"/>
      <c r="I199" s="18"/>
      <c r="J199" s="18"/>
      <c r="K199" s="21"/>
      <c r="L199" s="13"/>
    </row>
    <row r="200" spans="1:12" ht="14.25" x14ac:dyDescent="0.45">
      <c r="A200" s="17"/>
      <c r="B200" s="13"/>
      <c r="C200" s="13"/>
      <c r="D200" s="18"/>
      <c r="E200" s="13"/>
      <c r="F200" s="13"/>
      <c r="G200" s="18"/>
      <c r="H200" s="18"/>
      <c r="I200" s="18"/>
      <c r="J200" s="18"/>
      <c r="K200" s="21"/>
      <c r="L200" s="13"/>
    </row>
    <row r="201" spans="1:12" x14ac:dyDescent="0.35">
      <c r="A201" s="13"/>
      <c r="B201" s="13"/>
      <c r="C201" s="13"/>
      <c r="D201" s="13"/>
      <c r="E201" s="13"/>
      <c r="F201" s="13"/>
      <c r="G201" s="18"/>
      <c r="H201" s="18"/>
      <c r="I201" s="13"/>
      <c r="J201" s="13"/>
      <c r="K201" s="18"/>
      <c r="L201" s="18"/>
    </row>
    <row r="202" spans="1:12" x14ac:dyDescent="0.35">
      <c r="A202" s="13"/>
      <c r="B202" s="13"/>
      <c r="C202" s="13"/>
      <c r="D202" s="13"/>
      <c r="E202" s="13"/>
      <c r="F202" s="13"/>
      <c r="G202" s="18"/>
      <c r="H202" s="18"/>
      <c r="I202" s="13"/>
      <c r="J202" s="13"/>
      <c r="K202" s="18"/>
      <c r="L202" s="18"/>
    </row>
    <row r="203" spans="1:12" x14ac:dyDescent="0.35">
      <c r="A203" s="13"/>
      <c r="B203" s="13"/>
      <c r="C203" s="13"/>
      <c r="D203" s="13"/>
      <c r="E203" s="13"/>
      <c r="F203" s="13"/>
      <c r="G203" s="18"/>
      <c r="H203" s="18"/>
      <c r="I203" s="13"/>
      <c r="J203" s="13"/>
      <c r="K203" s="18"/>
      <c r="L203" s="18"/>
    </row>
    <row r="204" spans="1:12" x14ac:dyDescent="0.35">
      <c r="A204" s="13"/>
      <c r="B204" s="13"/>
      <c r="C204" s="13"/>
      <c r="D204" s="13"/>
      <c r="E204" s="13"/>
      <c r="F204" s="13"/>
      <c r="G204" s="18"/>
      <c r="H204" s="18"/>
      <c r="I204" s="13"/>
      <c r="J204" s="13"/>
      <c r="K204" s="18"/>
      <c r="L204" s="18"/>
    </row>
    <row r="205" spans="1:12" x14ac:dyDescent="0.35">
      <c r="A205" s="13"/>
      <c r="B205" s="13"/>
      <c r="C205" s="13"/>
      <c r="D205" s="13"/>
      <c r="E205" s="13"/>
      <c r="F205" s="13"/>
      <c r="G205" s="18"/>
      <c r="H205" s="18"/>
      <c r="I205" s="13"/>
      <c r="J205" s="13"/>
      <c r="K205" s="18"/>
      <c r="L205" s="18"/>
    </row>
    <row r="206" spans="1:12" x14ac:dyDescent="0.35">
      <c r="A206" s="13"/>
      <c r="B206" s="13"/>
      <c r="C206" s="13"/>
      <c r="D206" s="13"/>
      <c r="E206" s="13"/>
      <c r="F206" s="13"/>
      <c r="G206" s="18"/>
      <c r="H206" s="18"/>
      <c r="I206" s="13"/>
      <c r="J206" s="13"/>
      <c r="K206" s="18"/>
      <c r="L206" s="18"/>
    </row>
    <row r="207" spans="1:12" x14ac:dyDescent="0.35">
      <c r="A207" s="13"/>
      <c r="B207" s="13"/>
      <c r="C207" s="13"/>
      <c r="D207" s="13"/>
      <c r="E207" s="13"/>
      <c r="F207" s="13"/>
      <c r="G207" s="18"/>
      <c r="H207" s="18"/>
      <c r="I207" s="13"/>
      <c r="J207" s="13"/>
      <c r="K207" s="18"/>
      <c r="L207" s="18"/>
    </row>
    <row r="208" spans="1:12" x14ac:dyDescent="0.35">
      <c r="A208" s="13"/>
      <c r="B208" s="13"/>
      <c r="C208" s="13"/>
      <c r="D208" s="13"/>
      <c r="E208" s="13"/>
      <c r="F208" s="13"/>
      <c r="G208" s="18"/>
      <c r="H208" s="18"/>
      <c r="I208" s="13"/>
      <c r="J208" s="13"/>
      <c r="K208" s="18"/>
      <c r="L208" s="18"/>
    </row>
    <row r="209" spans="1:12" x14ac:dyDescent="0.35">
      <c r="A209" s="13"/>
      <c r="B209" s="13"/>
      <c r="C209" s="13"/>
      <c r="D209" s="13"/>
      <c r="E209" s="13"/>
      <c r="F209" s="13"/>
      <c r="G209" s="18"/>
      <c r="H209" s="18"/>
      <c r="I209" s="13"/>
      <c r="J209" s="13"/>
      <c r="K209" s="18"/>
      <c r="L209" s="18"/>
    </row>
    <row r="210" spans="1:12" x14ac:dyDescent="0.35">
      <c r="A210" s="13"/>
      <c r="B210" s="13"/>
      <c r="C210" s="13"/>
      <c r="D210" s="13"/>
      <c r="E210" s="13"/>
      <c r="F210" s="13"/>
      <c r="G210" s="18"/>
      <c r="H210" s="18"/>
      <c r="I210" s="13"/>
      <c r="J210" s="13"/>
      <c r="K210" s="18"/>
      <c r="L210" s="18"/>
    </row>
    <row r="211" spans="1:12" x14ac:dyDescent="0.35">
      <c r="A211" s="13"/>
      <c r="B211" s="13"/>
      <c r="C211" s="13"/>
      <c r="D211" s="13"/>
      <c r="E211" s="13"/>
      <c r="F211" s="13"/>
      <c r="G211" s="18"/>
      <c r="H211" s="18"/>
      <c r="I211" s="13"/>
      <c r="J211" s="13"/>
      <c r="K211" s="18"/>
      <c r="L211" s="18"/>
    </row>
    <row r="212" spans="1:12" x14ac:dyDescent="0.35">
      <c r="A212" s="13"/>
      <c r="B212" s="13"/>
      <c r="C212" s="13"/>
      <c r="D212" s="13"/>
      <c r="E212" s="13"/>
      <c r="F212" s="13"/>
      <c r="G212" s="18"/>
      <c r="H212" s="18"/>
      <c r="I212" s="13"/>
      <c r="J212" s="13"/>
      <c r="K212" s="18"/>
      <c r="L212" s="18"/>
    </row>
    <row r="213" spans="1:12" x14ac:dyDescent="0.35">
      <c r="A213" s="13"/>
      <c r="B213" s="13"/>
      <c r="C213" s="13"/>
      <c r="D213" s="13"/>
      <c r="E213" s="13"/>
      <c r="F213" s="13"/>
      <c r="G213" s="18"/>
      <c r="H213" s="18"/>
      <c r="I213" s="13"/>
      <c r="J213" s="13"/>
      <c r="K213" s="18"/>
      <c r="L213" s="18"/>
    </row>
    <row r="214" spans="1:12" x14ac:dyDescent="0.35">
      <c r="A214" s="13"/>
      <c r="B214" s="13"/>
      <c r="C214" s="13"/>
      <c r="D214" s="13"/>
      <c r="E214" s="13"/>
      <c r="F214" s="13"/>
      <c r="G214" s="18"/>
      <c r="H214" s="18"/>
      <c r="I214" s="13"/>
      <c r="J214" s="13"/>
      <c r="K214" s="18"/>
      <c r="L214" s="18"/>
    </row>
    <row r="215" spans="1:12" x14ac:dyDescent="0.35">
      <c r="A215" s="13"/>
      <c r="B215" s="13"/>
      <c r="C215" s="13"/>
      <c r="D215" s="13"/>
      <c r="E215" s="13"/>
      <c r="F215" s="13"/>
      <c r="G215" s="18"/>
      <c r="H215" s="18"/>
      <c r="I215" s="13"/>
      <c r="J215" s="13"/>
      <c r="K215" s="18"/>
      <c r="L215" s="18"/>
    </row>
    <row r="216" spans="1:12" x14ac:dyDescent="0.35">
      <c r="A216" s="13"/>
      <c r="B216" s="13"/>
      <c r="C216" s="13"/>
      <c r="D216" s="13"/>
      <c r="E216" s="13"/>
      <c r="F216" s="13"/>
      <c r="G216" s="18"/>
      <c r="H216" s="18"/>
      <c r="I216" s="13"/>
      <c r="J216" s="13"/>
      <c r="K216" s="18"/>
      <c r="L216" s="18"/>
    </row>
    <row r="217" spans="1:12" x14ac:dyDescent="0.35">
      <c r="A217" s="13"/>
      <c r="B217" s="13"/>
      <c r="C217" s="13"/>
      <c r="D217" s="13"/>
      <c r="E217" s="13"/>
      <c r="F217" s="13"/>
      <c r="G217" s="18"/>
      <c r="H217" s="18"/>
      <c r="I217" s="13"/>
      <c r="J217" s="13"/>
      <c r="K217" s="18"/>
      <c r="L217" s="18"/>
    </row>
    <row r="218" spans="1:12" x14ac:dyDescent="0.35">
      <c r="A218" s="13"/>
      <c r="B218" s="13"/>
      <c r="C218" s="13"/>
      <c r="D218" s="13"/>
      <c r="E218" s="13"/>
      <c r="F218" s="13"/>
      <c r="G218" s="18"/>
      <c r="H218" s="18"/>
      <c r="I218" s="13"/>
      <c r="J218" s="13"/>
      <c r="K218" s="18"/>
      <c r="L218" s="18"/>
    </row>
    <row r="219" spans="1:12" x14ac:dyDescent="0.35">
      <c r="A219" s="13"/>
      <c r="B219" s="13"/>
      <c r="C219" s="13"/>
      <c r="D219" s="13"/>
      <c r="E219" s="13"/>
      <c r="F219" s="13"/>
      <c r="G219" s="18"/>
      <c r="H219" s="18"/>
      <c r="I219" s="13"/>
      <c r="J219" s="13"/>
      <c r="K219" s="18"/>
      <c r="L219" s="18"/>
    </row>
    <row r="220" spans="1:12" x14ac:dyDescent="0.35">
      <c r="G220" s="6"/>
      <c r="H220" s="6"/>
      <c r="K220" s="6"/>
      <c r="L220" s="6"/>
    </row>
    <row r="221" spans="1:12" x14ac:dyDescent="0.35">
      <c r="G221" s="6"/>
      <c r="H221" s="6"/>
      <c r="K221" s="6"/>
      <c r="L221" s="6"/>
    </row>
    <row r="222" spans="1:12" x14ac:dyDescent="0.35">
      <c r="G222" s="6"/>
      <c r="H222" s="6"/>
      <c r="K222" s="6"/>
      <c r="L222" s="6"/>
    </row>
    <row r="223" spans="1:12" x14ac:dyDescent="0.35">
      <c r="G223" s="6"/>
      <c r="H223" s="6"/>
      <c r="K223" s="6"/>
      <c r="L223" s="6"/>
    </row>
    <row r="224" spans="1:12" x14ac:dyDescent="0.35">
      <c r="G224" s="6"/>
      <c r="H224" s="6"/>
      <c r="K224" s="6"/>
      <c r="L224" s="6"/>
    </row>
    <row r="225" spans="7:12" x14ac:dyDescent="0.35">
      <c r="G225" s="6"/>
      <c r="H225" s="6"/>
      <c r="K225" s="6"/>
      <c r="L225" s="6"/>
    </row>
    <row r="226" spans="7:12" x14ac:dyDescent="0.35">
      <c r="G226" s="6"/>
      <c r="H226" s="6"/>
      <c r="K226" s="6"/>
      <c r="L226" s="6"/>
    </row>
    <row r="227" spans="7:12" x14ac:dyDescent="0.35">
      <c r="G227" s="6"/>
      <c r="H227" s="6"/>
      <c r="K227" s="6"/>
      <c r="L227" s="6"/>
    </row>
    <row r="228" spans="7:12" x14ac:dyDescent="0.35">
      <c r="G228" s="6"/>
      <c r="H228" s="6"/>
      <c r="K228" s="6"/>
      <c r="L228" s="6"/>
    </row>
    <row r="229" spans="7:12" x14ac:dyDescent="0.35">
      <c r="G229" s="6"/>
      <c r="H229" s="6"/>
      <c r="K229" s="6"/>
      <c r="L229" s="6"/>
    </row>
    <row r="230" spans="7:12" x14ac:dyDescent="0.35">
      <c r="G230" s="6"/>
      <c r="H230" s="6"/>
      <c r="K230" s="6"/>
      <c r="L230" s="6"/>
    </row>
    <row r="231" spans="7:12" x14ac:dyDescent="0.35">
      <c r="G231" s="6"/>
      <c r="H231" s="6"/>
      <c r="K231" s="6"/>
      <c r="L231" s="6"/>
    </row>
    <row r="232" spans="7:12" x14ac:dyDescent="0.35">
      <c r="G232" s="6"/>
      <c r="H232" s="6"/>
      <c r="K232" s="6"/>
      <c r="L232" s="6"/>
    </row>
    <row r="233" spans="7:12" x14ac:dyDescent="0.35">
      <c r="G233" s="6"/>
      <c r="H233" s="6"/>
      <c r="K233" s="6"/>
      <c r="L233" s="6"/>
    </row>
    <row r="234" spans="7:12" x14ac:dyDescent="0.35">
      <c r="G234" s="6"/>
      <c r="H234" s="6"/>
      <c r="K234" s="6"/>
      <c r="L234" s="6"/>
    </row>
    <row r="235" spans="7:12" x14ac:dyDescent="0.35">
      <c r="G235" s="6"/>
      <c r="H235" s="6"/>
      <c r="K235" s="6"/>
      <c r="L235" s="6"/>
    </row>
    <row r="236" spans="7:12" x14ac:dyDescent="0.35">
      <c r="G236" s="6"/>
      <c r="H236" s="6"/>
      <c r="K236" s="6"/>
      <c r="L236" s="6"/>
    </row>
    <row r="237" spans="7:12" x14ac:dyDescent="0.35">
      <c r="G237" s="6"/>
      <c r="H237" s="6"/>
      <c r="K237" s="6"/>
      <c r="L237" s="6"/>
    </row>
    <row r="238" spans="7:12" x14ac:dyDescent="0.35">
      <c r="G238" s="6"/>
      <c r="H238" s="6"/>
      <c r="K238" s="6"/>
      <c r="L238" s="6"/>
    </row>
    <row r="239" spans="7:12" x14ac:dyDescent="0.35">
      <c r="G239" s="6"/>
      <c r="H239" s="6"/>
      <c r="K239" s="6"/>
      <c r="L239" s="6"/>
    </row>
    <row r="240" spans="7:12" x14ac:dyDescent="0.35">
      <c r="G240" s="6"/>
      <c r="H240" s="6"/>
      <c r="K240" s="6"/>
      <c r="L240" s="6"/>
    </row>
    <row r="241" spans="7:12" x14ac:dyDescent="0.35">
      <c r="G241" s="6"/>
      <c r="H241" s="6"/>
      <c r="K241" s="6"/>
      <c r="L241" s="6"/>
    </row>
    <row r="242" spans="7:12" x14ac:dyDescent="0.35">
      <c r="G242" s="6"/>
      <c r="H242" s="6"/>
      <c r="K242" s="6"/>
      <c r="L242" s="6"/>
    </row>
    <row r="243" spans="7:12" x14ac:dyDescent="0.35">
      <c r="G243" s="6"/>
      <c r="H243" s="6"/>
      <c r="K243" s="6"/>
      <c r="L243" s="6"/>
    </row>
    <row r="244" spans="7:12" x14ac:dyDescent="0.35">
      <c r="G244" s="6"/>
      <c r="H244" s="6"/>
      <c r="K244" s="6"/>
      <c r="L244" s="6"/>
    </row>
    <row r="245" spans="7:12" x14ac:dyDescent="0.35">
      <c r="G245" s="6"/>
      <c r="H245" s="6"/>
      <c r="K245" s="6"/>
      <c r="L245" s="6"/>
    </row>
  </sheetData>
  <mergeCells count="1">
    <mergeCell ref="K1:K2"/>
  </mergeCell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7 7 a 5 8 9 3 - 5 3 6 2 - 4 b 4 e - 8 b 2 3 - 0 6 3 b 7 1 a 6 6 7 9 d "   x m l n s = " h t t p : / / s c h e m a s . m i c r o s o f t . c o m / D a t a M a s h u p " > A A A A A I U E A A B Q S w M E F A A C A A g A L 2 x 1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C 9 s d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v b H V c K i x 5 f X 4 B A A B A B w A A E w A c A E Z v c m 1 1 b G F z L 1 N l Y 3 R p b 2 4 x L m 0 g o h g A K K A U A A A A A A A A A A A A A A A A A A A A A A A A A A A A 1 Z X N b o J A F I X 3 J L w D o R t N j P E n L m z D o s W a 2 j Y N E b s w Y p r r c K O T D m B n B l v T 9 N 0 L E h V R a E J c W D Y k M + c y 5 z s 5 g E A i a e B r d n J v 3 q i K q o g F c H Q 1 O W M j Y G y t G R p D q S p a d N l B y A l G K 7 e E o B D 1 H k i Y g c B K n z K s m 4 E v 0 Z e i o p v X z p j 6 b r T r j J / 6 l m N 7 A Z O i 1 W h 1 H H M B v s u Q x 6 P x Q h 0 I c W d 6 t a Z N T I 4 g 8 Q V W d A 6 x H Y s H S + S S o j A k D 3 F a r S U u 3 l L W E k f f E 5 s s 0 A N D 1 2 s D i Z 6 h b y X 6 9 G c S H z V V F e p n x j O 0 A 9 + l K + q G w C 4 T + c B f A f d e l w O / F 2 Q S s A k w v E z 4 r b U C 7 o 0 k B 3 m z l 6 b 9 4 O t n K u Q I 5 s I a P j 6 A t J f m + 9 1 6 C A Q / 4 d y d t 0 A I m O M 2 i j I R / O k 3 L 5 j i w V N x F U 9 k K m M y v G e h N 4 o 5 v D i I c 9 c n e f 4 Q G U a D u x J 5 J S p 0 y m p B n Y 7 k O d U 6 0 q U T u t p 9 i L R K q 6 q X D O d V I B d O s 9 P o d p 1 e Q M L N M Q d v l h a l 0 v 6 6 k G 9 p G r p d G v o / / E B + A V B L A Q I t A B Q A A g A I A C 9 s d V y g U x 7 4 p Q A A A P Y A A A A S A A A A A A A A A A A A A A A A A A A A A A B D b 2 5 m a W c v U G F j a 2 F n Z S 5 4 b W x Q S w E C L Q A U A A I A C A A v b H V c D 8 r p q 6 Q A A A D p A A A A E w A A A A A A A A A A A A A A A A D x A A A A W 0 N v b n R l b n R f V H l w Z X N d L n h t b F B L A Q I t A B Q A A g A I A C 9 s d V w q L H l 9 f g E A A E A H A A A T A A A A A A A A A A A A A A A A A O I B A A B G b 3 J t d W x h c y 9 T Z W N 0 a W 9 u M S 5 t U E s F B g A A A A A D A A M A w g A A A K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n Z A A A A A A A A N 9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i b F R h b G x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N h Z T I 2 Y z M 0 Z S 1 k N G N h L T Q x Y j Y t Y W U y O C 0 y O W U 4 M W F m Y 2 M 3 N m E i I C 8 + P E V u d H J 5 I F R 5 c G U 9 I k Z p b G x M Y X N 0 V X B k Y X R l Z C I g V m F s d W U 9 I m Q y M D I 1 L T A z L T I y V D I x O j Q w O j U 0 L j Y x M T U 5 N z N a I i A v P j x F b n R y e S B U e X B l P S J O Y X Z p Z 2 F 0 a W 9 u U 3 R l c E 5 h b W U i I F Z h b H V l P S J z T m F 2 a W d h d G l v b i I g L z 4 8 R W 5 0 c n k g V H l w Z T 0 i R m l s b E N v b H V t b l R 5 c G V z I i B W Y W x 1 Z T 0 i c 0 F n Y 0 N B Z 1 V G Q m d Z Q 0 F n S U N B Z 0 l D Q W d J Q 0 F n S U N B Z 0 l D Q W d J Q 0 J n S U d B Z 1 l D Q m d J Q 0 F n S U N B Z 0 l D Q W d Z Q 0 J n S U d B Z 0 l D Q W d J Q 0 F n S U N B Z 0 l D Q W d J Q 0 F n S U N B Z 0 l D Q W d J Q 0 F n P T 0 i I C 8 + P E V u d H J 5 I F R 5 c G U 9 I k Z p b G x F c n J v c k N v d W 5 0 I i B W Y W x 1 Z T 0 i b D A i I C 8 + P E V u d H J 5 I F R 5 c G U 9 I k Z p b G x D b 2 x 1 b W 5 O Y W 1 l c y I g V m F s d W U 9 I n N b J n F 1 b 3 Q 7 V 2 F 0 Z X J Z Z W F y J n F 1 b 3 Q 7 L C Z x d W 9 0 O 0 N h d G N o R G F 0 Z S Z x d W 9 0 O y w m c X V v d D t D a G F u Z G x l c k R p d m V y c 2 l v b k N G U y Z x d W 9 0 O y w m c X V v d D t C Z W x v d 1 B y b 3 N z Z X J D R l M m c X V v d D s s J n F 1 b 3 Q 7 U 3 V i U 2 F t c G x l U m F 0 Z U J 5 V G l t Z X I m c X V v d D s s J n F 1 b 3 Q 7 V G V t c G V y Y X R 1 c m V D a G F u Z G x l c i Z x d W 9 0 O y w m c X V v d D t T d G F m Z k 9 u R H V 0 e U N o Y W 5 k b G V y J n F 1 b 3 Q 7 L C Z x d W 9 0 O 1 J l b W F y a 3 M m c X V v d D s s J n F 1 b 3 Q 7 d 3 N 0 a D E m c X V v d D s s J n F 1 b 3 Q 7 d 2 N o a z E m c X V v d D s s J n F 1 b 3 Q 7 a G N o a z E m c X V v d D s s J n F 1 b 3 Q 7 d 2 N o a z A m c X V v d D s s J n F 1 b 3 Q 7 d W N o a z A m c X V v d D s s J n F 1 b 3 Q 7 d 2 N v a G 8 m c X V v d D s s J n F 1 b 3 Q 7 c n Z j b 2 h v J n F 1 b 3 Q 7 L C Z x d W 9 0 O 2 x 2 Y 2 9 o b y Z x d W 9 0 O y w m c X V v d D t h Z G N v a G 8 m c X V v d D s s J n F 1 b 3 Q 7 U 2 9 j a 2 V 5 Z S Z x d W 9 0 O y w m c X V v d D t F b G F z d F J p Z 2 h 0 U m V k U 3 B D a y Z x d W 9 0 O y w m c X V v d D t F b G F z d F J p Z 2 h 0 R 3 J l Z W 5 T c E N r J n F 1 b 3 Q 7 L C Z x d W 9 0 O 0 V s Y X N 0 U m l n a H R P c m F u Z 2 V T c E N r J n F 1 b 3 Q 7 L C Z x d W 9 0 O 0 V s Y X N 0 U m l n a H R C b H V l U 3 B D a y Z x d W 9 0 O y w m c X V v d D t F b G F z d E x l Z n R S Z W R T c E N r J n F 1 b 3 Q 7 L C Z x d W 9 0 O 0 V s Y X N 0 T G V m d E d y Z W V u U 3 B D a y Z x d W 9 0 O y w m c X V v d D t F b G F z d E x l Z n R P c m F u Z 2 V T c E N r J n F 1 b 3 Q 7 L C Z x d W 9 0 O 0 V s Y X N 0 T G V m d E J s d W V T c E N r J n F 1 b 3 Q 7 L C Z x d W 9 0 O 0 9 0 a G V y T W F y a 1 N 0 a G Q m c X V v d D s s J n F 1 b 3 Q 7 T W F y a 1 R 5 c G V T d G h k J n F 1 b 3 Q 7 L C Z x d W 9 0 O 0 9 0 a G V y T W F y a 1 N w Q 2 s m c X V v d D s s J n F 1 b 3 Q 7 T W F y a 1 R 5 c G V T c E N r J n F 1 b 3 Q 7 L C Z x d W 9 0 O 0 9 0 a G V y T W F y a 0 Z h Q 2 s m c X V v d D s s J n F 1 b 3 Q 7 T W F y a 1 R 5 c G V G Y U N r J n F 1 b 3 Q 7 L C Z x d W 9 0 O 0 9 0 a G V y T W F y a 0 N v a G 8 m c X V v d D s s J n F 1 b 3 Q 7 T W F y a 1 R 5 c G V D b 2 h v J n F 1 b 3 Q 7 L C Z x d W 9 0 O 1 J l Y 2 F w Q 2 F s a W J T d G h k J n F 1 b 3 Q 7 L C Z x d W 9 0 O 1 J l Y 2 F w Q 2 F s a W J T c E N r J n F 1 b 3 Q 7 L C Z x d W 9 0 O 1 J l Y 2 F w Q 2 F s a W J I Y X R T c E N r J n F 1 b 3 Q 7 L C Z x d W 9 0 O 1 J l Y 2 F w Q 2 F s a W J X a W x k R m F D a y Z x d W 9 0 O y w m c X V v d D t S Z W N h c E N h b G l i S G F 0 R m F D a y Z x d W 9 0 O y w m c X V v d D t S Z W N h c E N h b G l i Q 2 9 o b y Z x d W 9 0 O y w m c X V v d D t S Z W N h c F N v Y 2 t l e W U m c X V v d D s s J n F 1 b 3 Q 7 U 2 F j c m l m a W N l Z F d p b G R T c E N r J n F 1 b 3 Q 7 L C Z x d W 9 0 O 1 N h Y 3 J p Z m l j Z W R I Y X R T c E N r J n F 1 b 3 Q 7 L C Z x d W 9 0 O 1 N h Y 3 J p Z m l j Z V B 1 c n B v c 2 V T c E N r J n F 1 b 3 Q 7 L C Z x d W 9 0 O 1 N h Y 3 J p Z m l j Z W R G Y U N r J n F 1 b 3 Q 7 L C Z x d W 9 0 O 1 N h Y 3 J p Z m l j Z V B 1 c n B v c 2 V G Y U N r J n F 1 b 3 Q 7 L C Z x d W 9 0 O 1 N h Y 3 J p Z m l j Z W R D b 2 h v J n F 1 b 3 Q 7 L C Z x d W 9 0 O 1 N h Y 3 J p Z m l j Z V B 1 c n B v c 2 V D b 2 h v J n F 1 b 3 Q 7 L C Z x d W 9 0 O 0 1 v c n R T d G h k J n F 1 b 3 Q 7 L C Z x d W 9 0 O 0 1 v c n R I Y X R T d G h k J n F 1 b 3 Q 7 L C Z x d W 9 0 O 0 1 v c n R X a W x k U 3 B D a y Z x d W 9 0 O y w m c X V v d D t N b 3 J 0 S G F 0 U 3 B D a y Z x d W 9 0 O y w m c X V v d D t N b 3 J 0 R m F D a y Z x d W 9 0 O y w m c X V v d D t N b 3 J 0 S G F 0 R m F D a y Z x d W 9 0 O y w m c X V v d D t N b 3 J 0 Q 2 9 o b y Z x d W 9 0 O y w m c X V v d D t N b 3 J 0 Q W R D b 2 h v J n F 1 b 3 Q 7 L C Z x d W 9 0 O 0 1 v c n R D V 1 R D b 2 h v J n F 1 b 3 Q 7 L C Z x d W 9 0 O 0 J h c 3 M m c X V v d D s s J n F 1 b 3 Q 7 Q m l n T X R o T S Z x d W 9 0 O y w m c X V v d D t C b H V l Z 2 l s b C Z x d W 9 0 O y w m c X V v d D t D Y X J w J n F 1 b 3 Q 7 L C Z x d W 9 0 O 0 N h d G Z p c 2 g m c X V v d D s s J n F 1 b 3 Q 7 Q 2 h p c 2 V s J n F 1 b 3 Q 7 L C Z x d W 9 0 O 0 N y Y X B w a W U m c X V v d D s s J n F 1 b 3 Q 7 R G F j Z S Z x d W 9 0 O y w m c X V v d D t F Z W w m c X V v d D s s J n F 1 b 3 Q 7 S 2 9 r Y W 5 l Z S Z x d W 9 0 O y w m c X V v d D t P d G h l c i Z x d W 9 0 O y w m c X V v d D t Q Z X J j a C Z x d W 9 0 O y w m c X V v d D t Q d W 1 w a 2 l u c 2 V l Z C Z x d W 9 0 O y w m c X V v d D t T a G l u Z X I m c X V v d D s s J n F 1 b 3 Q 7 U 3 V j a 2 V y J n F 1 b 3 Q 7 L C Z x d W 9 0 O 1 d o a X R l Z m l z a C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c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U Y W x s e S 9 B d X R v U m V t b 3 Z l Z E N v b H V t b n M x L n t X Y X R l c l l l Y X I s M H 0 m c X V v d D s s J n F 1 b 3 Q 7 U 2 V j d G l v b j E v d G J s V G F s b H k v Q X V 0 b 1 J l b W 9 2 Z W R D b 2 x 1 b W 5 z M S 5 7 Q 2 F 0 Y 2 h E Y X R l L D F 9 J n F 1 b 3 Q 7 L C Z x d W 9 0 O 1 N l Y 3 R p b 2 4 x L 3 R i b F R h b G x 5 L 0 F 1 d G 9 S Z W 1 v d m V k Q 2 9 s d W 1 u c z E u e 0 N o Y W 5 k b G V y R G l 2 Z X J z a W 9 u Q 0 Z T L D J 9 J n F 1 b 3 Q 7 L C Z x d W 9 0 O 1 N l Y 3 R p b 2 4 x L 3 R i b F R h b G x 5 L 0 F 1 d G 9 S Z W 1 v d m V k Q 2 9 s d W 1 u c z E u e 0 J l b G 9 3 U H J v c 3 N l c k N G U y w z f S Z x d W 9 0 O y w m c X V v d D t T Z W N 0 a W 9 u M S 9 0 Y m x U Y W x s e S 9 B d X R v U m V t b 3 Z l Z E N v b H V t b n M x L n t T d W J T Y W 1 w b G V S Y X R l Q n l U a W 1 l c i w 0 f S Z x d W 9 0 O y w m c X V v d D t T Z W N 0 a W 9 u M S 9 0 Y m x U Y W x s e S 9 B d X R v U m V t b 3 Z l Z E N v b H V t b n M x L n t U Z W 1 w Z X J h d H V y Z U N o Y W 5 k b G V y L D V 9 J n F 1 b 3 Q 7 L C Z x d W 9 0 O 1 N l Y 3 R p b 2 4 x L 3 R i b F R h b G x 5 L 0 F 1 d G 9 S Z W 1 v d m V k Q 2 9 s d W 1 u c z E u e 1 N 0 Y W Z m T 2 5 E d X R 5 Q 2 h h b m R s Z X I s N n 0 m c X V v d D s s J n F 1 b 3 Q 7 U 2 V j d G l v b j E v d G J s V G F s b H k v Q X V 0 b 1 J l b W 9 2 Z W R D b 2 x 1 b W 5 z M S 5 7 U m V t Y X J r c y w 3 f S Z x d W 9 0 O y w m c X V v d D t T Z W N 0 a W 9 u M S 9 0 Y m x U Y W x s e S 9 B d X R v U m V t b 3 Z l Z E N v b H V t b n M x L n t 3 c 3 R o M S w 4 f S Z x d W 9 0 O y w m c X V v d D t T Z W N 0 a W 9 u M S 9 0 Y m x U Y W x s e S 9 B d X R v U m V t b 3 Z l Z E N v b H V t b n M x L n t 3 Y 2 h r M S w 5 f S Z x d W 9 0 O y w m c X V v d D t T Z W N 0 a W 9 u M S 9 0 Y m x U Y W x s e S 9 B d X R v U m V t b 3 Z l Z E N v b H V t b n M x L n t o Y 2 h r M S w x M H 0 m c X V v d D s s J n F 1 b 3 Q 7 U 2 V j d G l v b j E v d G J s V G F s b H k v Q X V 0 b 1 J l b W 9 2 Z W R D b 2 x 1 b W 5 z M S 5 7 d 2 N o a z A s M T F 9 J n F 1 b 3 Q 7 L C Z x d W 9 0 O 1 N l Y 3 R p b 2 4 x L 3 R i b F R h b G x 5 L 0 F 1 d G 9 S Z W 1 v d m V k Q 2 9 s d W 1 u c z E u e 3 V j a G s w L D E y f S Z x d W 9 0 O y w m c X V v d D t T Z W N 0 a W 9 u M S 9 0 Y m x U Y W x s e S 9 B d X R v U m V t b 3 Z l Z E N v b H V t b n M x L n t 3 Y 2 9 o b y w x M 3 0 m c X V v d D s s J n F 1 b 3 Q 7 U 2 V j d G l v b j E v d G J s V G F s b H k v Q X V 0 b 1 J l b W 9 2 Z W R D b 2 x 1 b W 5 z M S 5 7 c n Z j b 2 h v L D E 0 f S Z x d W 9 0 O y w m c X V v d D t T Z W N 0 a W 9 u M S 9 0 Y m x U Y W x s e S 9 B d X R v U m V t b 3 Z l Z E N v b H V t b n M x L n t s d m N v a G 8 s M T V 9 J n F 1 b 3 Q 7 L C Z x d W 9 0 O 1 N l Y 3 R p b 2 4 x L 3 R i b F R h b G x 5 L 0 F 1 d G 9 S Z W 1 v d m V k Q 2 9 s d W 1 u c z E u e 2 F k Y 2 9 o b y w x N n 0 m c X V v d D s s J n F 1 b 3 Q 7 U 2 V j d G l v b j E v d G J s V G F s b H k v Q X V 0 b 1 J l b W 9 2 Z W R D b 2 x 1 b W 5 z M S 5 7 U 2 9 j a 2 V 5 Z S w x N 3 0 m c X V v d D s s J n F 1 b 3 Q 7 U 2 V j d G l v b j E v d G J s V G F s b H k v Q X V 0 b 1 J l b W 9 2 Z W R D b 2 x 1 b W 5 z M S 5 7 R W x h c 3 R S a W d o d F J l Z F N w Q 2 s s M T h 9 J n F 1 b 3 Q 7 L C Z x d W 9 0 O 1 N l Y 3 R p b 2 4 x L 3 R i b F R h b G x 5 L 0 F 1 d G 9 S Z W 1 v d m V k Q 2 9 s d W 1 u c z E u e 0 V s Y X N 0 U m l n a H R H c m V l b l N w Q 2 s s M T l 9 J n F 1 b 3 Q 7 L C Z x d W 9 0 O 1 N l Y 3 R p b 2 4 x L 3 R i b F R h b G x 5 L 0 F 1 d G 9 S Z W 1 v d m V k Q 2 9 s d W 1 u c z E u e 0 V s Y X N 0 U m l n a H R P c m F u Z 2 V T c E N r L D I w f S Z x d W 9 0 O y w m c X V v d D t T Z W N 0 a W 9 u M S 9 0 Y m x U Y W x s e S 9 B d X R v U m V t b 3 Z l Z E N v b H V t b n M x L n t F b G F z d F J p Z 2 h 0 Q m x 1 Z V N w Q 2 s s M j F 9 J n F 1 b 3 Q 7 L C Z x d W 9 0 O 1 N l Y 3 R p b 2 4 x L 3 R i b F R h b G x 5 L 0 F 1 d G 9 S Z W 1 v d m V k Q 2 9 s d W 1 u c z E u e 0 V s Y X N 0 T G V m d F J l Z F N w Q 2 s s M j J 9 J n F 1 b 3 Q 7 L C Z x d W 9 0 O 1 N l Y 3 R p b 2 4 x L 3 R i b F R h b G x 5 L 0 F 1 d G 9 S Z W 1 v d m V k Q 2 9 s d W 1 u c z E u e 0 V s Y X N 0 T G V m d E d y Z W V u U 3 B D a y w y M 3 0 m c X V v d D s s J n F 1 b 3 Q 7 U 2 V j d G l v b j E v d G J s V G F s b H k v Q X V 0 b 1 J l b W 9 2 Z W R D b 2 x 1 b W 5 z M S 5 7 R W x h c 3 R M Z W Z 0 T 3 J h b m d l U 3 B D a y w y N H 0 m c X V v d D s s J n F 1 b 3 Q 7 U 2 V j d G l v b j E v d G J s V G F s b H k v Q X V 0 b 1 J l b W 9 2 Z W R D b 2 x 1 b W 5 z M S 5 7 R W x h c 3 R M Z W Z 0 Q m x 1 Z V N w Q 2 s s M j V 9 J n F 1 b 3 Q 7 L C Z x d W 9 0 O 1 N l Y 3 R p b 2 4 x L 3 R i b F R h b G x 5 L 0 F 1 d G 9 S Z W 1 v d m V k Q 2 9 s d W 1 u c z E u e 0 9 0 a G V y T W F y a 1 N 0 a G Q s M j Z 9 J n F 1 b 3 Q 7 L C Z x d W 9 0 O 1 N l Y 3 R p b 2 4 x L 3 R i b F R h b G x 5 L 0 F 1 d G 9 S Z W 1 v d m V k Q 2 9 s d W 1 u c z E u e 0 1 h c m t U e X B l U 3 R o Z C w y N 3 0 m c X V v d D s s J n F 1 b 3 Q 7 U 2 V j d G l v b j E v d G J s V G F s b H k v Q X V 0 b 1 J l b W 9 2 Z W R D b 2 x 1 b W 5 z M S 5 7 T 3 R o Z X J N Y X J r U 3 B D a y w y O H 0 m c X V v d D s s J n F 1 b 3 Q 7 U 2 V j d G l v b j E v d G J s V G F s b H k v Q X V 0 b 1 J l b W 9 2 Z W R D b 2 x 1 b W 5 z M S 5 7 T W F y a 1 R 5 c G V T c E N r L D I 5 f S Z x d W 9 0 O y w m c X V v d D t T Z W N 0 a W 9 u M S 9 0 Y m x U Y W x s e S 9 B d X R v U m V t b 3 Z l Z E N v b H V t b n M x L n t P d G h l c k 1 h c m t G Y U N r L D M w f S Z x d W 9 0 O y w m c X V v d D t T Z W N 0 a W 9 u M S 9 0 Y m x U Y W x s e S 9 B d X R v U m V t b 3 Z l Z E N v b H V t b n M x L n t N Y X J r V H l w Z U Z h Q 2 s s M z F 9 J n F 1 b 3 Q 7 L C Z x d W 9 0 O 1 N l Y 3 R p b 2 4 x L 3 R i b F R h b G x 5 L 0 F 1 d G 9 S Z W 1 v d m V k Q 2 9 s d W 1 u c z E u e 0 9 0 a G V y T W F y a 0 N v a G 8 s M z J 9 J n F 1 b 3 Q 7 L C Z x d W 9 0 O 1 N l Y 3 R p b 2 4 x L 3 R i b F R h b G x 5 L 0 F 1 d G 9 S Z W 1 v d m V k Q 2 9 s d W 1 u c z E u e 0 1 h c m t U e X B l Q 2 9 o b y w z M 3 0 m c X V v d D s s J n F 1 b 3 Q 7 U 2 V j d G l v b j E v d G J s V G F s b H k v Q X V 0 b 1 J l b W 9 2 Z W R D b 2 x 1 b W 5 z M S 5 7 U m V j Y X B D Y W x p Y l N 0 a G Q s M z R 9 J n F 1 b 3 Q 7 L C Z x d W 9 0 O 1 N l Y 3 R p b 2 4 x L 3 R i b F R h b G x 5 L 0 F 1 d G 9 S Z W 1 v d m V k Q 2 9 s d W 1 u c z E u e 1 J l Y 2 F w Q 2 F s a W J T c E N r L D M 1 f S Z x d W 9 0 O y w m c X V v d D t T Z W N 0 a W 9 u M S 9 0 Y m x U Y W x s e S 9 B d X R v U m V t b 3 Z l Z E N v b H V t b n M x L n t S Z W N h c E N h b G l i S G F 0 U 3 B D a y w z N n 0 m c X V v d D s s J n F 1 b 3 Q 7 U 2 V j d G l v b j E v d G J s V G F s b H k v Q X V 0 b 1 J l b W 9 2 Z W R D b 2 x 1 b W 5 z M S 5 7 U m V j Y X B D Y W x p Y l d p b G R G Y U N r L D M 3 f S Z x d W 9 0 O y w m c X V v d D t T Z W N 0 a W 9 u M S 9 0 Y m x U Y W x s e S 9 B d X R v U m V t b 3 Z l Z E N v b H V t b n M x L n t S Z W N h c E N h b G l i S G F 0 R m F D a y w z O H 0 m c X V v d D s s J n F 1 b 3 Q 7 U 2 V j d G l v b j E v d G J s V G F s b H k v Q X V 0 b 1 J l b W 9 2 Z W R D b 2 x 1 b W 5 z M S 5 7 U m V j Y X B D Y W x p Y k N v a G 8 s M z l 9 J n F 1 b 3 Q 7 L C Z x d W 9 0 O 1 N l Y 3 R p b 2 4 x L 3 R i b F R h b G x 5 L 0 F 1 d G 9 S Z W 1 v d m V k Q 2 9 s d W 1 u c z E u e 1 J l Y 2 F w U 2 9 j a 2 V 5 Z S w 0 M H 0 m c X V v d D s s J n F 1 b 3 Q 7 U 2 V j d G l v b j E v d G J s V G F s b H k v Q X V 0 b 1 J l b W 9 2 Z W R D b 2 x 1 b W 5 z M S 5 7 U 2 F j c m l m a W N l Z F d p b G R T c E N r L D Q x f S Z x d W 9 0 O y w m c X V v d D t T Z W N 0 a W 9 u M S 9 0 Y m x U Y W x s e S 9 B d X R v U m V t b 3 Z l Z E N v b H V t b n M x L n t T Y W N y a W Z p Y 2 V k S G F 0 U 3 B D a y w 0 M n 0 m c X V v d D s s J n F 1 b 3 Q 7 U 2 V j d G l v b j E v d G J s V G F s b H k v Q X V 0 b 1 J l b W 9 2 Z W R D b 2 x 1 b W 5 z M S 5 7 U 2 F j c m l m a W N l U H V y c G 9 z Z V N w Q 2 s s N D N 9 J n F 1 b 3 Q 7 L C Z x d W 9 0 O 1 N l Y 3 R p b 2 4 x L 3 R i b F R h b G x 5 L 0 F 1 d G 9 S Z W 1 v d m V k Q 2 9 s d W 1 u c z E u e 1 N h Y 3 J p Z m l j Z W R G Y U N r L D Q 0 f S Z x d W 9 0 O y w m c X V v d D t T Z W N 0 a W 9 u M S 9 0 Y m x U Y W x s e S 9 B d X R v U m V t b 3 Z l Z E N v b H V t b n M x L n t T Y W N y a W Z p Y 2 V Q d X J w b 3 N l R m F D a y w 0 N X 0 m c X V v d D s s J n F 1 b 3 Q 7 U 2 V j d G l v b j E v d G J s V G F s b H k v Q X V 0 b 1 J l b W 9 2 Z W R D b 2 x 1 b W 5 z M S 5 7 U 2 F j c m l m a W N l Z E N v a G 8 s N D Z 9 J n F 1 b 3 Q 7 L C Z x d W 9 0 O 1 N l Y 3 R p b 2 4 x L 3 R i b F R h b G x 5 L 0 F 1 d G 9 S Z W 1 v d m V k Q 2 9 s d W 1 u c z E u e 1 N h Y 3 J p Z m l j Z V B 1 c n B v c 2 V D b 2 h v L D Q 3 f S Z x d W 9 0 O y w m c X V v d D t T Z W N 0 a W 9 u M S 9 0 Y m x U Y W x s e S 9 B d X R v U m V t b 3 Z l Z E N v b H V t b n M x L n t N b 3 J 0 U 3 R o Z C w 0 O H 0 m c X V v d D s s J n F 1 b 3 Q 7 U 2 V j d G l v b j E v d G J s V G F s b H k v Q X V 0 b 1 J l b W 9 2 Z W R D b 2 x 1 b W 5 z M S 5 7 T W 9 y d E h h d F N 0 a G Q s N D l 9 J n F 1 b 3 Q 7 L C Z x d W 9 0 O 1 N l Y 3 R p b 2 4 x L 3 R i b F R h b G x 5 L 0 F 1 d G 9 S Z W 1 v d m V k Q 2 9 s d W 1 u c z E u e 0 1 v c n R X a W x k U 3 B D a y w 1 M H 0 m c X V v d D s s J n F 1 b 3 Q 7 U 2 V j d G l v b j E v d G J s V G F s b H k v Q X V 0 b 1 J l b W 9 2 Z W R D b 2 x 1 b W 5 z M S 5 7 T W 9 y d E h h d F N w Q 2 s s N T F 9 J n F 1 b 3 Q 7 L C Z x d W 9 0 O 1 N l Y 3 R p b 2 4 x L 3 R i b F R h b G x 5 L 0 F 1 d G 9 S Z W 1 v d m V k Q 2 9 s d W 1 u c z E u e 0 1 v c n R G Y U N r L D U y f S Z x d W 9 0 O y w m c X V v d D t T Z W N 0 a W 9 u M S 9 0 Y m x U Y W x s e S 9 B d X R v U m V t b 3 Z l Z E N v b H V t b n M x L n t N b 3 J 0 S G F 0 R m F D a y w 1 M 3 0 m c X V v d D s s J n F 1 b 3 Q 7 U 2 V j d G l v b j E v d G J s V G F s b H k v Q X V 0 b 1 J l b W 9 2 Z W R D b 2 x 1 b W 5 z M S 5 7 T W 9 y d E N v a G 8 s N T R 9 J n F 1 b 3 Q 7 L C Z x d W 9 0 O 1 N l Y 3 R p b 2 4 x L 3 R i b F R h b G x 5 L 0 F 1 d G 9 S Z W 1 v d m V k Q 2 9 s d W 1 u c z E u e 0 1 v c n R B Z E N v a G 8 s N T V 9 J n F 1 b 3 Q 7 L C Z x d W 9 0 O 1 N l Y 3 R p b 2 4 x L 3 R i b F R h b G x 5 L 0 F 1 d G 9 S Z W 1 v d m V k Q 2 9 s d W 1 u c z E u e 0 1 v c n R D V 1 R D b 2 h v L D U 2 f S Z x d W 9 0 O y w m c X V v d D t T Z W N 0 a W 9 u M S 9 0 Y m x U Y W x s e S 9 B d X R v U m V t b 3 Z l Z E N v b H V t b n M x L n t C Y X N z L D U 3 f S Z x d W 9 0 O y w m c X V v d D t T Z W N 0 a W 9 u M S 9 0 Y m x U Y W x s e S 9 B d X R v U m V t b 3 Z l Z E N v b H V t b n M x L n t C a W d N d G h N L D U 4 f S Z x d W 9 0 O y w m c X V v d D t T Z W N 0 a W 9 u M S 9 0 Y m x U Y W x s e S 9 B d X R v U m V t b 3 Z l Z E N v b H V t b n M x L n t C b H V l Z 2 l s b C w 1 O X 0 m c X V v d D s s J n F 1 b 3 Q 7 U 2 V j d G l v b j E v d G J s V G F s b H k v Q X V 0 b 1 J l b W 9 2 Z W R D b 2 x 1 b W 5 z M S 5 7 Q 2 F y c C w 2 M H 0 m c X V v d D s s J n F 1 b 3 Q 7 U 2 V j d G l v b j E v d G J s V G F s b H k v Q X V 0 b 1 J l b W 9 2 Z W R D b 2 x 1 b W 5 z M S 5 7 Q 2 F 0 Z m l z a C w 2 M X 0 m c X V v d D s s J n F 1 b 3 Q 7 U 2 V j d G l v b j E v d G J s V G F s b H k v Q X V 0 b 1 J l b W 9 2 Z W R D b 2 x 1 b W 5 z M S 5 7 Q 2 h p c 2 V s L D Y y f S Z x d W 9 0 O y w m c X V v d D t T Z W N 0 a W 9 u M S 9 0 Y m x U Y W x s e S 9 B d X R v U m V t b 3 Z l Z E N v b H V t b n M x L n t D c m F w c G l l L D Y z f S Z x d W 9 0 O y w m c X V v d D t T Z W N 0 a W 9 u M S 9 0 Y m x U Y W x s e S 9 B d X R v U m V t b 3 Z l Z E N v b H V t b n M x L n t E Y W N l L D Y 0 f S Z x d W 9 0 O y w m c X V v d D t T Z W N 0 a W 9 u M S 9 0 Y m x U Y W x s e S 9 B d X R v U m V t b 3 Z l Z E N v b H V t b n M x L n t F Z W w s N j V 9 J n F 1 b 3 Q 7 L C Z x d W 9 0 O 1 N l Y 3 R p b 2 4 x L 3 R i b F R h b G x 5 L 0 F 1 d G 9 S Z W 1 v d m V k Q 2 9 s d W 1 u c z E u e 0 t v a 2 F u Z W U s N j Z 9 J n F 1 b 3 Q 7 L C Z x d W 9 0 O 1 N l Y 3 R p b 2 4 x L 3 R i b F R h b G x 5 L 0 F 1 d G 9 S Z W 1 v d m V k Q 2 9 s d W 1 u c z E u e 0 9 0 a G V y L D Y 3 f S Z x d W 9 0 O y w m c X V v d D t T Z W N 0 a W 9 u M S 9 0 Y m x U Y W x s e S 9 B d X R v U m V t b 3 Z l Z E N v b H V t b n M x L n t Q Z X J j a C w 2 O H 0 m c X V v d D s s J n F 1 b 3 Q 7 U 2 V j d G l v b j E v d G J s V G F s b H k v Q X V 0 b 1 J l b W 9 2 Z W R D b 2 x 1 b W 5 z M S 5 7 U H V t c G t p b n N l Z W Q s N j l 9 J n F 1 b 3 Q 7 L C Z x d W 9 0 O 1 N l Y 3 R p b 2 4 x L 3 R i b F R h b G x 5 L 0 F 1 d G 9 S Z W 1 v d m V k Q 2 9 s d W 1 u c z E u e 1 N o a W 5 l c i w 3 M H 0 m c X V v d D s s J n F 1 b 3 Q 7 U 2 V j d G l v b j E v d G J s V G F s b H k v Q X V 0 b 1 J l b W 9 2 Z W R D b 2 x 1 b W 5 z M S 5 7 U 3 V j a 2 V y L D c x f S Z x d W 9 0 O y w m c X V v d D t T Z W N 0 a W 9 u M S 9 0 Y m x U Y W x s e S 9 B d X R v U m V t b 3 Z l Z E N v b H V t b n M x L n t X a G l 0 Z W Z p c 2 g s N z J 9 J n F 1 b 3 Q 7 X S w m c X V v d D t D b 2 x 1 b W 5 D b 3 V u d C Z x d W 9 0 O z o 3 M y w m c X V v d D t L Z X l D b 2 x 1 b W 5 O Y W 1 l c y Z x d W 9 0 O z p b X S w m c X V v d D t D b 2 x 1 b W 5 J Z G V u d G l 0 a W V z J n F 1 b 3 Q 7 O l s m c X V v d D t T Z W N 0 a W 9 u M S 9 0 Y m x U Y W x s e S 9 B d X R v U m V t b 3 Z l Z E N v b H V t b n M x L n t X Y X R l c l l l Y X I s M H 0 m c X V v d D s s J n F 1 b 3 Q 7 U 2 V j d G l v b j E v d G J s V G F s b H k v Q X V 0 b 1 J l b W 9 2 Z W R D b 2 x 1 b W 5 z M S 5 7 Q 2 F 0 Y 2 h E Y X R l L D F 9 J n F 1 b 3 Q 7 L C Z x d W 9 0 O 1 N l Y 3 R p b 2 4 x L 3 R i b F R h b G x 5 L 0 F 1 d G 9 S Z W 1 v d m V k Q 2 9 s d W 1 u c z E u e 0 N o Y W 5 k b G V y R G l 2 Z X J z a W 9 u Q 0 Z T L D J 9 J n F 1 b 3 Q 7 L C Z x d W 9 0 O 1 N l Y 3 R p b 2 4 x L 3 R i b F R h b G x 5 L 0 F 1 d G 9 S Z W 1 v d m V k Q 2 9 s d W 1 u c z E u e 0 J l b G 9 3 U H J v c 3 N l c k N G U y w z f S Z x d W 9 0 O y w m c X V v d D t T Z W N 0 a W 9 u M S 9 0 Y m x U Y W x s e S 9 B d X R v U m V t b 3 Z l Z E N v b H V t b n M x L n t T d W J T Y W 1 w b G V S Y X R l Q n l U a W 1 l c i w 0 f S Z x d W 9 0 O y w m c X V v d D t T Z W N 0 a W 9 u M S 9 0 Y m x U Y W x s e S 9 B d X R v U m V t b 3 Z l Z E N v b H V t b n M x L n t U Z W 1 w Z X J h d H V y Z U N o Y W 5 k b G V y L D V 9 J n F 1 b 3 Q 7 L C Z x d W 9 0 O 1 N l Y 3 R p b 2 4 x L 3 R i b F R h b G x 5 L 0 F 1 d G 9 S Z W 1 v d m V k Q 2 9 s d W 1 u c z E u e 1 N 0 Y W Z m T 2 5 E d X R 5 Q 2 h h b m R s Z X I s N n 0 m c X V v d D s s J n F 1 b 3 Q 7 U 2 V j d G l v b j E v d G J s V G F s b H k v Q X V 0 b 1 J l b W 9 2 Z W R D b 2 x 1 b W 5 z M S 5 7 U m V t Y X J r c y w 3 f S Z x d W 9 0 O y w m c X V v d D t T Z W N 0 a W 9 u M S 9 0 Y m x U Y W x s e S 9 B d X R v U m V t b 3 Z l Z E N v b H V t b n M x L n t 3 c 3 R o M S w 4 f S Z x d W 9 0 O y w m c X V v d D t T Z W N 0 a W 9 u M S 9 0 Y m x U Y W x s e S 9 B d X R v U m V t b 3 Z l Z E N v b H V t b n M x L n t 3 Y 2 h r M S w 5 f S Z x d W 9 0 O y w m c X V v d D t T Z W N 0 a W 9 u M S 9 0 Y m x U Y W x s e S 9 B d X R v U m V t b 3 Z l Z E N v b H V t b n M x L n t o Y 2 h r M S w x M H 0 m c X V v d D s s J n F 1 b 3 Q 7 U 2 V j d G l v b j E v d G J s V G F s b H k v Q X V 0 b 1 J l b W 9 2 Z W R D b 2 x 1 b W 5 z M S 5 7 d 2 N o a z A s M T F 9 J n F 1 b 3 Q 7 L C Z x d W 9 0 O 1 N l Y 3 R p b 2 4 x L 3 R i b F R h b G x 5 L 0 F 1 d G 9 S Z W 1 v d m V k Q 2 9 s d W 1 u c z E u e 3 V j a G s w L D E y f S Z x d W 9 0 O y w m c X V v d D t T Z W N 0 a W 9 u M S 9 0 Y m x U Y W x s e S 9 B d X R v U m V t b 3 Z l Z E N v b H V t b n M x L n t 3 Y 2 9 o b y w x M 3 0 m c X V v d D s s J n F 1 b 3 Q 7 U 2 V j d G l v b j E v d G J s V G F s b H k v Q X V 0 b 1 J l b W 9 2 Z W R D b 2 x 1 b W 5 z M S 5 7 c n Z j b 2 h v L D E 0 f S Z x d W 9 0 O y w m c X V v d D t T Z W N 0 a W 9 u M S 9 0 Y m x U Y W x s e S 9 B d X R v U m V t b 3 Z l Z E N v b H V t b n M x L n t s d m N v a G 8 s M T V 9 J n F 1 b 3 Q 7 L C Z x d W 9 0 O 1 N l Y 3 R p b 2 4 x L 3 R i b F R h b G x 5 L 0 F 1 d G 9 S Z W 1 v d m V k Q 2 9 s d W 1 u c z E u e 2 F k Y 2 9 o b y w x N n 0 m c X V v d D s s J n F 1 b 3 Q 7 U 2 V j d G l v b j E v d G J s V G F s b H k v Q X V 0 b 1 J l b W 9 2 Z W R D b 2 x 1 b W 5 z M S 5 7 U 2 9 j a 2 V 5 Z S w x N 3 0 m c X V v d D s s J n F 1 b 3 Q 7 U 2 V j d G l v b j E v d G J s V G F s b H k v Q X V 0 b 1 J l b W 9 2 Z W R D b 2 x 1 b W 5 z M S 5 7 R W x h c 3 R S a W d o d F J l Z F N w Q 2 s s M T h 9 J n F 1 b 3 Q 7 L C Z x d W 9 0 O 1 N l Y 3 R p b 2 4 x L 3 R i b F R h b G x 5 L 0 F 1 d G 9 S Z W 1 v d m V k Q 2 9 s d W 1 u c z E u e 0 V s Y X N 0 U m l n a H R H c m V l b l N w Q 2 s s M T l 9 J n F 1 b 3 Q 7 L C Z x d W 9 0 O 1 N l Y 3 R p b 2 4 x L 3 R i b F R h b G x 5 L 0 F 1 d G 9 S Z W 1 v d m V k Q 2 9 s d W 1 u c z E u e 0 V s Y X N 0 U m l n a H R P c m F u Z 2 V T c E N r L D I w f S Z x d W 9 0 O y w m c X V v d D t T Z W N 0 a W 9 u M S 9 0 Y m x U Y W x s e S 9 B d X R v U m V t b 3 Z l Z E N v b H V t b n M x L n t F b G F z d F J p Z 2 h 0 Q m x 1 Z V N w Q 2 s s M j F 9 J n F 1 b 3 Q 7 L C Z x d W 9 0 O 1 N l Y 3 R p b 2 4 x L 3 R i b F R h b G x 5 L 0 F 1 d G 9 S Z W 1 v d m V k Q 2 9 s d W 1 u c z E u e 0 V s Y X N 0 T G V m d F J l Z F N w Q 2 s s M j J 9 J n F 1 b 3 Q 7 L C Z x d W 9 0 O 1 N l Y 3 R p b 2 4 x L 3 R i b F R h b G x 5 L 0 F 1 d G 9 S Z W 1 v d m V k Q 2 9 s d W 1 u c z E u e 0 V s Y X N 0 T G V m d E d y Z W V u U 3 B D a y w y M 3 0 m c X V v d D s s J n F 1 b 3 Q 7 U 2 V j d G l v b j E v d G J s V G F s b H k v Q X V 0 b 1 J l b W 9 2 Z W R D b 2 x 1 b W 5 z M S 5 7 R W x h c 3 R M Z W Z 0 T 3 J h b m d l U 3 B D a y w y N H 0 m c X V v d D s s J n F 1 b 3 Q 7 U 2 V j d G l v b j E v d G J s V G F s b H k v Q X V 0 b 1 J l b W 9 2 Z W R D b 2 x 1 b W 5 z M S 5 7 R W x h c 3 R M Z W Z 0 Q m x 1 Z V N w Q 2 s s M j V 9 J n F 1 b 3 Q 7 L C Z x d W 9 0 O 1 N l Y 3 R p b 2 4 x L 3 R i b F R h b G x 5 L 0 F 1 d G 9 S Z W 1 v d m V k Q 2 9 s d W 1 u c z E u e 0 9 0 a G V y T W F y a 1 N 0 a G Q s M j Z 9 J n F 1 b 3 Q 7 L C Z x d W 9 0 O 1 N l Y 3 R p b 2 4 x L 3 R i b F R h b G x 5 L 0 F 1 d G 9 S Z W 1 v d m V k Q 2 9 s d W 1 u c z E u e 0 1 h c m t U e X B l U 3 R o Z C w y N 3 0 m c X V v d D s s J n F 1 b 3 Q 7 U 2 V j d G l v b j E v d G J s V G F s b H k v Q X V 0 b 1 J l b W 9 2 Z W R D b 2 x 1 b W 5 z M S 5 7 T 3 R o Z X J N Y X J r U 3 B D a y w y O H 0 m c X V v d D s s J n F 1 b 3 Q 7 U 2 V j d G l v b j E v d G J s V G F s b H k v Q X V 0 b 1 J l b W 9 2 Z W R D b 2 x 1 b W 5 z M S 5 7 T W F y a 1 R 5 c G V T c E N r L D I 5 f S Z x d W 9 0 O y w m c X V v d D t T Z W N 0 a W 9 u M S 9 0 Y m x U Y W x s e S 9 B d X R v U m V t b 3 Z l Z E N v b H V t b n M x L n t P d G h l c k 1 h c m t G Y U N r L D M w f S Z x d W 9 0 O y w m c X V v d D t T Z W N 0 a W 9 u M S 9 0 Y m x U Y W x s e S 9 B d X R v U m V t b 3 Z l Z E N v b H V t b n M x L n t N Y X J r V H l w Z U Z h Q 2 s s M z F 9 J n F 1 b 3 Q 7 L C Z x d W 9 0 O 1 N l Y 3 R p b 2 4 x L 3 R i b F R h b G x 5 L 0 F 1 d G 9 S Z W 1 v d m V k Q 2 9 s d W 1 u c z E u e 0 9 0 a G V y T W F y a 0 N v a G 8 s M z J 9 J n F 1 b 3 Q 7 L C Z x d W 9 0 O 1 N l Y 3 R p b 2 4 x L 3 R i b F R h b G x 5 L 0 F 1 d G 9 S Z W 1 v d m V k Q 2 9 s d W 1 u c z E u e 0 1 h c m t U e X B l Q 2 9 o b y w z M 3 0 m c X V v d D s s J n F 1 b 3 Q 7 U 2 V j d G l v b j E v d G J s V G F s b H k v Q X V 0 b 1 J l b W 9 2 Z W R D b 2 x 1 b W 5 z M S 5 7 U m V j Y X B D Y W x p Y l N 0 a G Q s M z R 9 J n F 1 b 3 Q 7 L C Z x d W 9 0 O 1 N l Y 3 R p b 2 4 x L 3 R i b F R h b G x 5 L 0 F 1 d G 9 S Z W 1 v d m V k Q 2 9 s d W 1 u c z E u e 1 J l Y 2 F w Q 2 F s a W J T c E N r L D M 1 f S Z x d W 9 0 O y w m c X V v d D t T Z W N 0 a W 9 u M S 9 0 Y m x U Y W x s e S 9 B d X R v U m V t b 3 Z l Z E N v b H V t b n M x L n t S Z W N h c E N h b G l i S G F 0 U 3 B D a y w z N n 0 m c X V v d D s s J n F 1 b 3 Q 7 U 2 V j d G l v b j E v d G J s V G F s b H k v Q X V 0 b 1 J l b W 9 2 Z W R D b 2 x 1 b W 5 z M S 5 7 U m V j Y X B D Y W x p Y l d p b G R G Y U N r L D M 3 f S Z x d W 9 0 O y w m c X V v d D t T Z W N 0 a W 9 u M S 9 0 Y m x U Y W x s e S 9 B d X R v U m V t b 3 Z l Z E N v b H V t b n M x L n t S Z W N h c E N h b G l i S G F 0 R m F D a y w z O H 0 m c X V v d D s s J n F 1 b 3 Q 7 U 2 V j d G l v b j E v d G J s V G F s b H k v Q X V 0 b 1 J l b W 9 2 Z W R D b 2 x 1 b W 5 z M S 5 7 U m V j Y X B D Y W x p Y k N v a G 8 s M z l 9 J n F 1 b 3 Q 7 L C Z x d W 9 0 O 1 N l Y 3 R p b 2 4 x L 3 R i b F R h b G x 5 L 0 F 1 d G 9 S Z W 1 v d m V k Q 2 9 s d W 1 u c z E u e 1 J l Y 2 F w U 2 9 j a 2 V 5 Z S w 0 M H 0 m c X V v d D s s J n F 1 b 3 Q 7 U 2 V j d G l v b j E v d G J s V G F s b H k v Q X V 0 b 1 J l b W 9 2 Z W R D b 2 x 1 b W 5 z M S 5 7 U 2 F j c m l m a W N l Z F d p b G R T c E N r L D Q x f S Z x d W 9 0 O y w m c X V v d D t T Z W N 0 a W 9 u M S 9 0 Y m x U Y W x s e S 9 B d X R v U m V t b 3 Z l Z E N v b H V t b n M x L n t T Y W N y a W Z p Y 2 V k S G F 0 U 3 B D a y w 0 M n 0 m c X V v d D s s J n F 1 b 3 Q 7 U 2 V j d G l v b j E v d G J s V G F s b H k v Q X V 0 b 1 J l b W 9 2 Z W R D b 2 x 1 b W 5 z M S 5 7 U 2 F j c m l m a W N l U H V y c G 9 z Z V N w Q 2 s s N D N 9 J n F 1 b 3 Q 7 L C Z x d W 9 0 O 1 N l Y 3 R p b 2 4 x L 3 R i b F R h b G x 5 L 0 F 1 d G 9 S Z W 1 v d m V k Q 2 9 s d W 1 u c z E u e 1 N h Y 3 J p Z m l j Z W R G Y U N r L D Q 0 f S Z x d W 9 0 O y w m c X V v d D t T Z W N 0 a W 9 u M S 9 0 Y m x U Y W x s e S 9 B d X R v U m V t b 3 Z l Z E N v b H V t b n M x L n t T Y W N y a W Z p Y 2 V Q d X J w b 3 N l R m F D a y w 0 N X 0 m c X V v d D s s J n F 1 b 3 Q 7 U 2 V j d G l v b j E v d G J s V G F s b H k v Q X V 0 b 1 J l b W 9 2 Z W R D b 2 x 1 b W 5 z M S 5 7 U 2 F j c m l m a W N l Z E N v a G 8 s N D Z 9 J n F 1 b 3 Q 7 L C Z x d W 9 0 O 1 N l Y 3 R p b 2 4 x L 3 R i b F R h b G x 5 L 0 F 1 d G 9 S Z W 1 v d m V k Q 2 9 s d W 1 u c z E u e 1 N h Y 3 J p Z m l j Z V B 1 c n B v c 2 V D b 2 h v L D Q 3 f S Z x d W 9 0 O y w m c X V v d D t T Z W N 0 a W 9 u M S 9 0 Y m x U Y W x s e S 9 B d X R v U m V t b 3 Z l Z E N v b H V t b n M x L n t N b 3 J 0 U 3 R o Z C w 0 O H 0 m c X V v d D s s J n F 1 b 3 Q 7 U 2 V j d G l v b j E v d G J s V G F s b H k v Q X V 0 b 1 J l b W 9 2 Z W R D b 2 x 1 b W 5 z M S 5 7 T W 9 y d E h h d F N 0 a G Q s N D l 9 J n F 1 b 3 Q 7 L C Z x d W 9 0 O 1 N l Y 3 R p b 2 4 x L 3 R i b F R h b G x 5 L 0 F 1 d G 9 S Z W 1 v d m V k Q 2 9 s d W 1 u c z E u e 0 1 v c n R X a W x k U 3 B D a y w 1 M H 0 m c X V v d D s s J n F 1 b 3 Q 7 U 2 V j d G l v b j E v d G J s V G F s b H k v Q X V 0 b 1 J l b W 9 2 Z W R D b 2 x 1 b W 5 z M S 5 7 T W 9 y d E h h d F N w Q 2 s s N T F 9 J n F 1 b 3 Q 7 L C Z x d W 9 0 O 1 N l Y 3 R p b 2 4 x L 3 R i b F R h b G x 5 L 0 F 1 d G 9 S Z W 1 v d m V k Q 2 9 s d W 1 u c z E u e 0 1 v c n R G Y U N r L D U y f S Z x d W 9 0 O y w m c X V v d D t T Z W N 0 a W 9 u M S 9 0 Y m x U Y W x s e S 9 B d X R v U m V t b 3 Z l Z E N v b H V t b n M x L n t N b 3 J 0 S G F 0 R m F D a y w 1 M 3 0 m c X V v d D s s J n F 1 b 3 Q 7 U 2 V j d G l v b j E v d G J s V G F s b H k v Q X V 0 b 1 J l b W 9 2 Z W R D b 2 x 1 b W 5 z M S 5 7 T W 9 y d E N v a G 8 s N T R 9 J n F 1 b 3 Q 7 L C Z x d W 9 0 O 1 N l Y 3 R p b 2 4 x L 3 R i b F R h b G x 5 L 0 F 1 d G 9 S Z W 1 v d m V k Q 2 9 s d W 1 u c z E u e 0 1 v c n R B Z E N v a G 8 s N T V 9 J n F 1 b 3 Q 7 L C Z x d W 9 0 O 1 N l Y 3 R p b 2 4 x L 3 R i b F R h b G x 5 L 0 F 1 d G 9 S Z W 1 v d m V k Q 2 9 s d W 1 u c z E u e 0 1 v c n R D V 1 R D b 2 h v L D U 2 f S Z x d W 9 0 O y w m c X V v d D t T Z W N 0 a W 9 u M S 9 0 Y m x U Y W x s e S 9 B d X R v U m V t b 3 Z l Z E N v b H V t b n M x L n t C Y X N z L D U 3 f S Z x d W 9 0 O y w m c X V v d D t T Z W N 0 a W 9 u M S 9 0 Y m x U Y W x s e S 9 B d X R v U m V t b 3 Z l Z E N v b H V t b n M x L n t C a W d N d G h N L D U 4 f S Z x d W 9 0 O y w m c X V v d D t T Z W N 0 a W 9 u M S 9 0 Y m x U Y W x s e S 9 B d X R v U m V t b 3 Z l Z E N v b H V t b n M x L n t C b H V l Z 2 l s b C w 1 O X 0 m c X V v d D s s J n F 1 b 3 Q 7 U 2 V j d G l v b j E v d G J s V G F s b H k v Q X V 0 b 1 J l b W 9 2 Z W R D b 2 x 1 b W 5 z M S 5 7 Q 2 F y c C w 2 M H 0 m c X V v d D s s J n F 1 b 3 Q 7 U 2 V j d G l v b j E v d G J s V G F s b H k v Q X V 0 b 1 J l b W 9 2 Z W R D b 2 x 1 b W 5 z M S 5 7 Q 2 F 0 Z m l z a C w 2 M X 0 m c X V v d D s s J n F 1 b 3 Q 7 U 2 V j d G l v b j E v d G J s V G F s b H k v Q X V 0 b 1 J l b W 9 2 Z W R D b 2 x 1 b W 5 z M S 5 7 Q 2 h p c 2 V s L D Y y f S Z x d W 9 0 O y w m c X V v d D t T Z W N 0 a W 9 u M S 9 0 Y m x U Y W x s e S 9 B d X R v U m V t b 3 Z l Z E N v b H V t b n M x L n t D c m F w c G l l L D Y z f S Z x d W 9 0 O y w m c X V v d D t T Z W N 0 a W 9 u M S 9 0 Y m x U Y W x s e S 9 B d X R v U m V t b 3 Z l Z E N v b H V t b n M x L n t E Y W N l L D Y 0 f S Z x d W 9 0 O y w m c X V v d D t T Z W N 0 a W 9 u M S 9 0 Y m x U Y W x s e S 9 B d X R v U m V t b 3 Z l Z E N v b H V t b n M x L n t F Z W w s N j V 9 J n F 1 b 3 Q 7 L C Z x d W 9 0 O 1 N l Y 3 R p b 2 4 x L 3 R i b F R h b G x 5 L 0 F 1 d G 9 S Z W 1 v d m V k Q 2 9 s d W 1 u c z E u e 0 t v a 2 F u Z W U s N j Z 9 J n F 1 b 3 Q 7 L C Z x d W 9 0 O 1 N l Y 3 R p b 2 4 x L 3 R i b F R h b G x 5 L 0 F 1 d G 9 S Z W 1 v d m V k Q 2 9 s d W 1 u c z E u e 0 9 0 a G V y L D Y 3 f S Z x d W 9 0 O y w m c X V v d D t T Z W N 0 a W 9 u M S 9 0 Y m x U Y W x s e S 9 B d X R v U m V t b 3 Z l Z E N v b H V t b n M x L n t Q Z X J j a C w 2 O H 0 m c X V v d D s s J n F 1 b 3 Q 7 U 2 V j d G l v b j E v d G J s V G F s b H k v Q X V 0 b 1 J l b W 9 2 Z W R D b 2 x 1 b W 5 z M S 5 7 U H V t c G t p b n N l Z W Q s N j l 9 J n F 1 b 3 Q 7 L C Z x d W 9 0 O 1 N l Y 3 R p b 2 4 x L 3 R i b F R h b G x 5 L 0 F 1 d G 9 S Z W 1 v d m V k Q 2 9 s d W 1 u c z E u e 1 N o a W 5 l c i w 3 M H 0 m c X V v d D s s J n F 1 b 3 Q 7 U 2 V j d G l v b j E v d G J s V G F s b H k v Q X V 0 b 1 J l b W 9 2 Z W R D b 2 x 1 b W 5 z M S 5 7 U 3 V j a 2 V y L D c x f S Z x d W 9 0 O y w m c X V v d D t T Z W N 0 a W 9 u M S 9 0 Y m x U Y W x s e S 9 B d X R v U m V t b 3 Z l Z E N v b H V t b n M x L n t X a G l 0 Z W Z p c 2 g s N z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Y m x U Y W x s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U Y W x s e S 9 f d G J s V G F s b H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J b m R p d m l k d W F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d G J s S W 5 k a X Z p Z H V h b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1 d h d G V y W W V h c i Z x d W 9 0 O y w m c X V v d D t D Y X R j a E R h d G U m c X V v d D s s J n F 1 b 3 Q 7 U 3 B l Y 2 l l c 0 N v Z G U m c X V v d D s s J n F 1 b 3 Q 7 Q 2 F y Z E 5 1 b W J l c i Z x d W 9 0 O y w m c X V v d D t T Y 2 F s Z U 5 1 b W J l c i Z x d W 9 0 O y w m c X V v d D t G b 3 J r T G V u Z 3 R o J n F 1 b 3 Q 7 L C Z x d W 9 0 O 1 d l a W d o d C Z x d W 9 0 O y w m c X V v d D t B Z 2 U m c X V v d D s s J n F 1 b 3 Q 7 R E 5 B I E N I M D U m c X V v d D s s J n F 1 b 3 Q 7 U m V t Y X J r c y Z x d W 9 0 O 1 0 i I C 8 + P E V u d H J 5 I F R 5 c G U 9 I k Z p b G x D b 2 x 1 b W 5 U e X B l c y I g V m F s d W U 9 I n N B Z 2 N H R E F 3 T 0 R n W U d C Z z 0 9 I i A v P j x F b n R y e S B U e X B l P S J G a W x s T G F z d F V w Z G F 0 Z W Q i I F Z h b H V l P S J k M j A y N S 0 w M S 0 x M 1 Q y M D o y M z o z M S 4 3 M z M w M T E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U X V l c n l J R C I g V m F s d W U 9 I n M y Y m J h O D d m N i 1 k M 2 J k L T Q 1 O T g t Y j Q 0 M S 1 h Y T M 4 N G Y 4 Y m R j N z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J b m R p d m l k d W F s L 0 F 1 d G 9 S Z W 1 v d m V k Q 2 9 s d W 1 u c z E u e 1 d h d G V y W W V h c i w w f S Z x d W 9 0 O y w m c X V v d D t T Z W N 0 a W 9 u M S 9 0 Y m x J b m R p d m l k d W F s L 0 F 1 d G 9 S Z W 1 v d m V k Q 2 9 s d W 1 u c z E u e 0 N h d G N o R G F 0 Z S w x f S Z x d W 9 0 O y w m c X V v d D t T Z W N 0 a W 9 u M S 9 0 Y m x J b m R p d m l k d W F s L 0 F 1 d G 9 S Z W 1 v d m V k Q 2 9 s d W 1 u c z E u e 1 N w Z W N p Z X N D b 2 R l L D J 9 J n F 1 b 3 Q 7 L C Z x d W 9 0 O 1 N l Y 3 R p b 2 4 x L 3 R i b E l u Z G l 2 a W R 1 Y W w v Q X V 0 b 1 J l b W 9 2 Z W R D b 2 x 1 b W 5 z M S 5 7 Q 2 F y Z E 5 1 b W J l c i w z f S Z x d W 9 0 O y w m c X V v d D t T Z W N 0 a W 9 u M S 9 0 Y m x J b m R p d m l k d W F s L 0 F 1 d G 9 S Z W 1 v d m V k Q 2 9 s d W 1 u c z E u e 1 N j Y W x l T n V t Y m V y L D R 9 J n F 1 b 3 Q 7 L C Z x d W 9 0 O 1 N l Y 3 R p b 2 4 x L 3 R i b E l u Z G l 2 a W R 1 Y W w v Q X V 0 b 1 J l b W 9 2 Z W R D b 2 x 1 b W 5 z M S 5 7 R m 9 y a 0 x l b m d 0 a C w 1 f S Z x d W 9 0 O y w m c X V v d D t T Z W N 0 a W 9 u M S 9 0 Y m x J b m R p d m l k d W F s L 0 F 1 d G 9 S Z W 1 v d m V k Q 2 9 s d W 1 u c z E u e 1 d l a W d o d C w 2 f S Z x d W 9 0 O y w m c X V v d D t T Z W N 0 a W 9 u M S 9 0 Y m x J b m R p d m l k d W F s L 0 F 1 d G 9 S Z W 1 v d m V k Q 2 9 s d W 1 u c z E u e 0 F n Z S w 3 f S Z x d W 9 0 O y w m c X V v d D t T Z W N 0 a W 9 u M S 9 0 Y m x J b m R p d m l k d W F s L 0 F 1 d G 9 S Z W 1 v d m V k Q 2 9 s d W 1 u c z E u e 0 R O Q S B D S D A 1 L D h 9 J n F 1 b 3 Q 7 L C Z x d W 9 0 O 1 N l Y 3 R p b 2 4 x L 3 R i b E l u Z G l 2 a W R 1 Y W w v Q X V 0 b 1 J l b W 9 2 Z W R D b 2 x 1 b W 5 z M S 5 7 U m V t Y X J r c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d G J s S W 5 k a X Z p Z H V h b C 9 B d X R v U m V t b 3 Z l Z E N v b H V t b n M x L n t X Y X R l c l l l Y X I s M H 0 m c X V v d D s s J n F 1 b 3 Q 7 U 2 V j d G l v b j E v d G J s S W 5 k a X Z p Z H V h b C 9 B d X R v U m V t b 3 Z l Z E N v b H V t b n M x L n t D Y X R j a E R h d G U s M X 0 m c X V v d D s s J n F 1 b 3 Q 7 U 2 V j d G l v b j E v d G J s S W 5 k a X Z p Z H V h b C 9 B d X R v U m V t b 3 Z l Z E N v b H V t b n M x L n t T c G V j a W V z Q 2 9 k Z S w y f S Z x d W 9 0 O y w m c X V v d D t T Z W N 0 a W 9 u M S 9 0 Y m x J b m R p d m l k d W F s L 0 F 1 d G 9 S Z W 1 v d m V k Q 2 9 s d W 1 u c z E u e 0 N h c m R O d W 1 i Z X I s M 3 0 m c X V v d D s s J n F 1 b 3 Q 7 U 2 V j d G l v b j E v d G J s S W 5 k a X Z p Z H V h b C 9 B d X R v U m V t b 3 Z l Z E N v b H V t b n M x L n t T Y 2 F s Z U 5 1 b W J l c i w 0 f S Z x d W 9 0 O y w m c X V v d D t T Z W N 0 a W 9 u M S 9 0 Y m x J b m R p d m l k d W F s L 0 F 1 d G 9 S Z W 1 v d m V k Q 2 9 s d W 1 u c z E u e 0 Z v c m t M Z W 5 n d G g s N X 0 m c X V v d D s s J n F 1 b 3 Q 7 U 2 V j d G l v b j E v d G J s S W 5 k a X Z p Z H V h b C 9 B d X R v U m V t b 3 Z l Z E N v b H V t b n M x L n t X Z W l n a H Q s N n 0 m c X V v d D s s J n F 1 b 3 Q 7 U 2 V j d G l v b j E v d G J s S W 5 k a X Z p Z H V h b C 9 B d X R v U m V t b 3 Z l Z E N v b H V t b n M x L n t B Z 2 U s N 3 0 m c X V v d D s s J n F 1 b 3 Q 7 U 2 V j d G l v b j E v d G J s S W 5 k a X Z p Z H V h b C 9 B d X R v U m V t b 3 Z l Z E N v b H V t b n M x L n t E T k E g Q 0 g w N S w 4 f S Z x d W 9 0 O y w m c X V v d D t T Z W N 0 a W 9 u M S 9 0 Y m x J b m R p d m l k d W F s L 0 F 1 d G 9 S Z W 1 v d m V k Q 2 9 s d W 1 u c z E u e 1 J l b W F y a 3 M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E l u Z G l 2 a W R 1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S W 5 k a X Z p Z H V h b C 9 f d G J s S W 5 k a X Z p Z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N j Y W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d G J s U 2 N h b G U i I C 8 + P E V u d H J 5 I F R 5 c G U 9 I k Z p b G x l Z E N v b X B s Z X R l U m V z d W x 0 V G 9 X b 3 J r c 2 h l Z X Q i I F Z h b H V l P S J s M S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N U M j A 6 M j M 6 M z E u N z U 4 N z Q 4 M l o i I C 8 + P E V u d H J 5 I F R 5 c G U 9 I k Z p b G x D b 2 x 1 b W 5 U e X B l c y I g V m F s d W U 9 I n N C d 1 l D Q W d J R 0 J n W T 0 i I C 8 + P E V u d H J 5 I F R 5 c G U 9 I k Z p b G x D b 2 x 1 b W 5 O Y W 1 l c y I g V m F s d W U 9 I n N b J n F 1 b 3 Q 7 R G F 0 Z S Z x d W 9 0 O y w m c X V v d D t T c G V j a W V z J n F 1 b 3 Q 7 L C Z x d W 9 0 O 0 N h c m Q g T n V t Y m V y J n F 1 b 3 Q 7 L C Z x d W 9 0 O 0 Z p c 2 g g T n V t Y m V y J n F 1 b 3 Q 7 L C Z x d W 9 0 O 0 Z v c m s g T G V u Z 3 R o J n F 1 b 3 Q 7 L C Z x d W 9 0 O 1 d l a W d o d C Z x d W 9 0 O y w m c X V v d D t B Z 2 U m c X V v d D s s J n F 1 b 3 Q 7 Q 2 9 t b W V u d H M m c X V v d D t d I i A v P j x F b n R y e S B U e X B l P S J G a W x s U 3 R h d H V z I i B W Y W x 1 Z T 0 i c 0 N v b X B s Z X R l I i A v P j x F b n R y e S B U e X B l P S J R d W V y e U l E I i B W Y W x 1 Z T 0 i c z N l M 2 R h M W M 5 L T I y N D U t N G F m M C 1 i N j E 2 L W J h Z m U x N G Q w N z E 5 N y I g L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U 2 N h b G U v Q X V 0 b 1 J l b W 9 2 Z W R D b 2 x 1 b W 5 z M S 5 7 R G F 0 Z S w w f S Z x d W 9 0 O y w m c X V v d D t T Z W N 0 a W 9 u M S 9 0 Y m x T Y 2 F s Z S 9 B d X R v U m V t b 3 Z l Z E N v b H V t b n M x L n t T c G V j a W V z L D F 9 J n F 1 b 3 Q 7 L C Z x d W 9 0 O 1 N l Y 3 R p b 2 4 x L 3 R i b F N j Y W x l L 0 F 1 d G 9 S Z W 1 v d m V k Q 2 9 s d W 1 u c z E u e 0 N h c m Q g T n V t Y m V y L D J 9 J n F 1 b 3 Q 7 L C Z x d W 9 0 O 1 N l Y 3 R p b 2 4 x L 3 R i b F N j Y W x l L 0 F 1 d G 9 S Z W 1 v d m V k Q 2 9 s d W 1 u c z E u e 0 Z p c 2 g g T n V t Y m V y L D N 9 J n F 1 b 3 Q 7 L C Z x d W 9 0 O 1 N l Y 3 R p b 2 4 x L 3 R i b F N j Y W x l L 0 F 1 d G 9 S Z W 1 v d m V k Q 2 9 s d W 1 u c z E u e 0 Z v c m s g T G V u Z 3 R o L D R 9 J n F 1 b 3 Q 7 L C Z x d W 9 0 O 1 N l Y 3 R p b 2 4 x L 3 R i b F N j Y W x l L 0 F 1 d G 9 S Z W 1 v d m V k Q 2 9 s d W 1 u c z E u e 1 d l a W d o d C w 1 f S Z x d W 9 0 O y w m c X V v d D t T Z W N 0 a W 9 u M S 9 0 Y m x T Y 2 F s Z S 9 B d X R v U m V t b 3 Z l Z E N v b H V t b n M x L n t B Z 2 U s N n 0 m c X V v d D s s J n F 1 b 3 Q 7 U 2 V j d G l v b j E v d G J s U 2 N h b G U v Q X V 0 b 1 J l b W 9 2 Z W R D b 2 x 1 b W 5 z M S 5 7 Q 2 9 t b W V u d H M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G J s U 2 N h b G U v Q X V 0 b 1 J l b W 9 2 Z W R D b 2 x 1 b W 5 z M S 5 7 R G F 0 Z S w w f S Z x d W 9 0 O y w m c X V v d D t T Z W N 0 a W 9 u M S 9 0 Y m x T Y 2 F s Z S 9 B d X R v U m V t b 3 Z l Z E N v b H V t b n M x L n t T c G V j a W V z L D F 9 J n F 1 b 3 Q 7 L C Z x d W 9 0 O 1 N l Y 3 R p b 2 4 x L 3 R i b F N j Y W x l L 0 F 1 d G 9 S Z W 1 v d m V k Q 2 9 s d W 1 u c z E u e 0 N h c m Q g T n V t Y m V y L D J 9 J n F 1 b 3 Q 7 L C Z x d W 9 0 O 1 N l Y 3 R p b 2 4 x L 3 R i b F N j Y W x l L 0 F 1 d G 9 S Z W 1 v d m V k Q 2 9 s d W 1 u c z E u e 0 Z p c 2 g g T n V t Y m V y L D N 9 J n F 1 b 3 Q 7 L C Z x d W 9 0 O 1 N l Y 3 R p b 2 4 x L 3 R i b F N j Y W x l L 0 F 1 d G 9 S Z W 1 v d m V k Q 2 9 s d W 1 u c z E u e 0 Z v c m s g T G V u Z 3 R o L D R 9 J n F 1 b 3 Q 7 L C Z x d W 9 0 O 1 N l Y 3 R p b 2 4 x L 3 R i b F N j Y W x l L 0 F 1 d G 9 S Z W 1 v d m V k Q 2 9 s d W 1 u c z E u e 1 d l a W d o d C w 1 f S Z x d W 9 0 O y w m c X V v d D t T Z W N 0 a W 9 u M S 9 0 Y m x T Y 2 F s Z S 9 B d X R v U m V t b 3 Z l Z E N v b H V t b n M x L n t B Z 2 U s N n 0 m c X V v d D s s J n F 1 b 3 Q 7 U 2 V j d G l v b j E v d G J s U 2 N h b G U v Q X V 0 b 1 J l b W 9 2 Z W R D b 2 x 1 b W 5 z M S 5 7 Q 2 9 t b W V u d H M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F N j Y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N j Y W x l L 1 9 0 Y m x T Y 2 F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U x p c 3 R U Y W d z U F J K S G F 0 U 3 B D a 0 J 5 U m F j Z X d h e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G V k Q 2 9 t c G x l d G V S Z X N 1 b H R U b 1 d v c m t z a G V l d C I g V m F s d W U 9 I m w w I i A v P j x F b n R y e S B U e X B l P S J R d W V y e U l E I i B W Y W x 1 Z T 0 i c 2 I x Z j Y x N D M z L T l m Y m I t N D J i M i 1 h Y m E 1 L T R m O T E 3 Y j d i O T Q 4 Z i I g L z 4 8 R W 5 0 c n k g V H l w Z T 0 i T m F 2 a W d h d G l v b l N 0 Z X B O Y W 1 l I i B W Y W x 1 Z T 0 i c 0 5 h d m l n Y X R p b 2 4 i I C 8 + P E V u d H J 5 I F R 5 c G U 9 I k Z p b G x M Y X N 0 V X B k Y X R l Z C I g V m F s d W U 9 I m Q y M D I 2 L T A z L T I x V D I w O j M z O j M x L j U z M j U 3 N j d a I i A v P j x F b n R y e S B U e X B l P S J G a W x s R X J y b 3 J D b 3 V u d C I g V m F s d W U 9 I m w w I i A v P j x F b n R y e S B U e X B l P S J G a W x s Q 2 9 s d W 1 u V H l w Z X M i I F Z h b H V l P S J z Q m d j S E J n W U d C U V V H I i A v P j x F b n R y e S B U e X B l P S J G a W x s R X J y b 3 J D b 2 R l I i B W Y W x 1 Z T 0 i c 1 V u a 2 5 v d 2 4 i I C 8 + P E V u d H J 5 I F R 5 c G U 9 I k Z p b G x D b 2 x 1 b W 5 O Y W 1 l c y I g V m F s d W U 9 I n N b J n F 1 b 3 Q 7 U 2 l 0 Z S B D b 2 R l J n F 1 b 3 Q 7 L C Z x d W 9 0 O 0 Z p c n N 0 R G F 0 Z U l u d G V n Z X I m c X V v d D s s J n F 1 b 3 Q 7 T G F z d E R h d G V J b n R l Z 2 V y J n F 1 b 3 Q 7 L C Z x d W 9 0 O 1 J h Y 2 V 3 Y X l J R C Z x d W 9 0 O y w m c X V v d D t B Y 2 N s U 2 l 0 Z U l E J n F 1 b 3 Q 7 L C Z x d W 9 0 O 1 R y Z W F 0 b W V u d F R 5 c G U m c X V v d D s s J n F 1 b 3 Q 7 T n V t Y m V y S W 5 S Y W N l d 2 F 5 J n F 1 b 3 Q 7 L C Z x d W 9 0 O 0 5 1 b W J l c l R h Z 2 d l Z C Z x d W 9 0 O y w m c X V v d D t U Y W c m c X V v d D t d I i A v P j x F b n R y e S B U e X B l P S J G a W x s Q 2 9 1 b n Q i I F Z h b H V l P S J s O T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T a X R l I E N v Z G U s M H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G a X J z d E R h d G V J b n R l Z 2 V y L D F 9 J n F 1 b 3 Q 7 L C Z x d W 9 0 O 1 N l c n Z l c i 5 E Y X R h Y m F z Z V x c L z I v R m l s Z S 9 j O l x c X F x 5 a W 5 k Y X R h X F x c X H l r Z n B c X F x c c 2 1 v b H R z M j A y N V x c X F x w Y X N z Y W d l Y 2 h h b m R s Z X I u Y W N j Z G I v L 3 F y e U x p c 3 R U Y W d z U F J K S G F 0 U 3 B D a 0 J 5 U m F j Z X d h e S 5 7 T G F z d E R h d G V J b n R l Z 2 V y L D J 9 J n F 1 b 3 Q 7 L C Z x d W 9 0 O 1 N l c n Z l c i 5 E Y X R h Y m F z Z V x c L z I v R m l s Z S 9 j O l x c X F x 5 a W 5 k Y X R h X F x c X H l r Z n B c X F x c c 2 1 v b H R z M j A y N V x c X F x w Y X N z Y W d l Y 2 h h b m R s Z X I u Y W N j Z G I v L 3 F y e U x p c 3 R U Y W d z U F J K S G F 0 U 3 B D a 0 J 5 U m F j Z X d h e S 5 7 U m F j Z X d h e U l E L D N 9 J n F 1 b 3 Q 7 L C Z x d W 9 0 O 1 N l c n Z l c i 5 E Y X R h Y m F z Z V x c L z I v R m l s Z S 9 j O l x c X F x 5 a W 5 k Y X R h X F x c X H l r Z n B c X F x c c 2 1 v b H R z M j A y N V x c X F x w Y X N z Y W d l Y 2 h h b m R s Z X I u Y W N j Z G I v L 3 F y e U x p c 3 R U Y W d z U F J K S G F 0 U 3 B D a 0 J 5 U m F j Z X d h e S 5 7 Q W N j b F N p d G V J R C w 0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1 R y Z W F 0 b W V u d F R 5 c G U s N X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O d W 1 i Z X J J b l J h Y 2 V 3 Y X k s N n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O d W 1 i Z X J U Y W d n Z W Q s N 3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U Y W c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T a X R l I E N v Z G U s M H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G a X J z d E R h d G V J b n R l Z 2 V y L D F 9 J n F 1 b 3 Q 7 L C Z x d W 9 0 O 1 N l c n Z l c i 5 E Y X R h Y m F z Z V x c L z I v R m l s Z S 9 j O l x c X F x 5 a W 5 k Y X R h X F x c X H l r Z n B c X F x c c 2 1 v b H R z M j A y N V x c X F x w Y X N z Y W d l Y 2 h h b m R s Z X I u Y W N j Z G I v L 3 F y e U x p c 3 R U Y W d z U F J K S G F 0 U 3 B D a 0 J 5 U m F j Z X d h e S 5 7 T G F z d E R h d G V J b n R l Z 2 V y L D J 9 J n F 1 b 3 Q 7 L C Z x d W 9 0 O 1 N l c n Z l c i 5 E Y X R h Y m F z Z V x c L z I v R m l s Z S 9 j O l x c X F x 5 a W 5 k Y X R h X F x c X H l r Z n B c X F x c c 2 1 v b H R z M j A y N V x c X F x w Y X N z Y W d l Y 2 h h b m R s Z X I u Y W N j Z G I v L 3 F y e U x p c 3 R U Y W d z U F J K S G F 0 U 3 B D a 0 J 5 U m F j Z X d h e S 5 7 U m F j Z X d h e U l E L D N 9 J n F 1 b 3 Q 7 L C Z x d W 9 0 O 1 N l c n Z l c i 5 E Y X R h Y m F z Z V x c L z I v R m l s Z S 9 j O l x c X F x 5 a W 5 k Y X R h X F x c X H l r Z n B c X F x c c 2 1 v b H R z M j A y N V x c X F x w Y X N z Y W d l Y 2 h h b m R s Z X I u Y W N j Z G I v L 3 F y e U x p c 3 R U Y W d z U F J K S G F 0 U 3 B D a 0 J 5 U m F j Z X d h e S 5 7 Q W N j b F N p d G V J R C w 0 f S Z x d W 9 0 O y w m c X V v d D t T Z X J 2 Z X I u R G F 0 Y W J h c 2 V c X C 8 y L 0 Z p b G U v Y z p c X F x c e W l u Z G F 0 Y V x c X F x 5 a 2 Z w X F x c X H N t b 2 x 0 c z I w M j V c X F x c c G F z c 2 F n Z W N o Y W 5 k b G V y L m F j Y 2 R i L y 9 x c n l M a X N 0 V G F n c 1 B S S k h h d F N w Q 2 t C e V J h Y 2 V 3 Y X k u e 1 R y Z W F 0 b W V u d F R 5 c G U s N X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O d W 1 i Z X J J b l J h Y 2 V 3 Y X k s N n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O d W 1 i Z X J U Y W d n Z W Q s N 3 0 m c X V v d D s s J n F 1 b 3 Q 7 U 2 V y d m V y L k R h d G F i Y X N l X F w v M i 9 G a W x l L 2 M 6 X F x c X H l p b m R h d G F c X F x c e W t m c F x c X F x z b W 9 s d H M y M D I 1 X F x c X H B h c 3 N h Z 2 V j a G F u Z G x l c i 5 h Y 2 N k Y i 8 v c X J 5 T G l z d F R h Z 3 N Q U k p I Y X R T c E N r Q n l S Y W N l d 2 F 5 L n t U Y W c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U x p c 3 R U Y W d z U F J K S G F 0 U 3 B D a 0 J 5 U m F j Z X d h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M a X N 0 V G F n c 1 B S S k h h d F N w Q 2 t C e V J h Y 2 V 3 Y X k v X 3 F y e U x p c 3 R U Y W d z U F J K S G F 0 U 3 B D a 0 J 5 U m F j Z X d h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N s Z U V s d W 1 U c m V h d G 1 l b n R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M t M T h U M T Q 6 M T Y 6 M z Y u N T g 3 M T k 2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y O W E 5 N z I 0 N C 1 h N G E x L T Q y N G Q t Y j Y 1 N i 0 0 N z d k O D F j M W Q x N j M i I C 8 + P E V u d H J 5 I F R 5 c G U 9 I k Z p b G x D b 2 x 1 b W 5 U e X B l c y I g V m F s d W U 9 I n N C Z 1 l H Q m d Z R 0 J n V U d C U T 0 9 I i A v P j x F b n R y e S B U e X B l P S J G a W x s Q 2 9 s d W 1 u T m F t Z X M i I F Z h b H V l P S J z W y Z x d W 9 0 O 1 J h Y 2 V 3 Y X l J R C Z x d W 9 0 O y w m c X V v d D t U c m V h d G 1 l b n R J R C Z x d W 9 0 O y w m c X V v d D t B Y 2 N s U 2 l 0 Z U l E J n F 1 b 3 Q 7 L C Z x d W 9 0 O 0 F j Y 2 x Q b 2 5 k S U Q m c X V v d D s s J n F 1 b 3 Q 7 a F 9 m a W x l X 2 V 4 d C Z x d W 9 0 O y w m c X V v d D t O d W 1 i Z X J U Y W d n Z W R P b G Q m c X V v d D s s J n F 1 b 3 Q 7 T n V t Y m V y S W 5 S Y W N l d 2 F 5 T 2 x k J n F 1 b 3 Q 7 L C Z x d W 9 0 O 0 5 1 b W J l c k l u U m F j Z X d h e S Z x d W 9 0 O y w m c X V v d D t D V 1 R J R C Z x d W 9 0 O y w m c X V v d D t O d W 1 i Z X J U Y W d n Z W Q m c X V v d D t d I i A v P j x F b n R y e S B U e X B l P S J G a W x s Q 2 9 1 b n Q i I F Z h b H V l P S J s N y I g L z 4 8 R W 5 0 c n k g V H l w Z T 0 i T m F 2 a W d h d G l v b l N 0 Z X B O Y W 1 l I i B W Y W x 1 Z T 0 i c 0 5 h d m l n Y X R p b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N s Z U V s d W 1 U c m V h d G 1 l b n R z L 0 F 1 d G 9 S Z W 1 v d m V k Q 2 9 s d W 1 u c z E u e 1 J h Y 2 V 3 Y X l J R C w w f S Z x d W 9 0 O y w m c X V v d D t T Z W N 0 a W 9 u M S 9 0 Y m x D b G V F b H V t V H J l Y X R t Z W 5 0 c y 9 B d X R v U m V t b 3 Z l Z E N v b H V t b n M x L n t U c m V h d G 1 l b n R J R C w x f S Z x d W 9 0 O y w m c X V v d D t T Z W N 0 a W 9 u M S 9 0 Y m x D b G V F b H V t V H J l Y X R t Z W 5 0 c y 9 B d X R v U m V t b 3 Z l Z E N v b H V t b n M x L n t B Y 2 N s U 2 l 0 Z U l E L D J 9 J n F 1 b 3 Q 7 L C Z x d W 9 0 O 1 N l Y 3 R p b 2 4 x L 3 R i b E N s Z U V s d W 1 U c m V h d G 1 l b n R z L 0 F 1 d G 9 S Z W 1 v d m V k Q 2 9 s d W 1 u c z E u e 0 F j Y 2 x Q b 2 5 k S U Q s M 3 0 m c X V v d D s s J n F 1 b 3 Q 7 U 2 V j d G l v b j E v d G J s Q 2 x l R W x 1 b V R y Z W F 0 b W V u d H M v Q X V 0 b 1 J l b W 9 2 Z W R D b 2 x 1 b W 5 z M S 5 7 a F 9 m a W x l X 2 V 4 d C w 0 f S Z x d W 9 0 O y w m c X V v d D t T Z W N 0 a W 9 u M S 9 0 Y m x D b G V F b H V t V H J l Y X R t Z W 5 0 c y 9 B d X R v U m V t b 3 Z l Z E N v b H V t b n M x L n t O d W 1 i Z X J U Y W d n Z W R P b G Q s N X 0 m c X V v d D s s J n F 1 b 3 Q 7 U 2 V j d G l v b j E v d G J s Q 2 x l R W x 1 b V R y Z W F 0 b W V u d H M v Q X V 0 b 1 J l b W 9 2 Z W R D b 2 x 1 b W 5 z M S 5 7 T n V t Y m V y S W 5 S Y W N l d 2 F 5 T 2 x k L D Z 9 J n F 1 b 3 Q 7 L C Z x d W 9 0 O 1 N l Y 3 R p b 2 4 x L 3 R i b E N s Z U V s d W 1 U c m V h d G 1 l b n R z L 0 F 1 d G 9 S Z W 1 v d m V k Q 2 9 s d W 1 u c z E u e 0 5 1 b W J l c k l u U m F j Z X d h e S w 3 f S Z x d W 9 0 O y w m c X V v d D t T Z W N 0 a W 9 u M S 9 0 Y m x D b G V F b H V t V H J l Y X R t Z W 5 0 c y 9 B d X R v U m V t b 3 Z l Z E N v b H V t b n M x L n t D V 1 R J R C w 4 f S Z x d W 9 0 O y w m c X V v d D t T Z W N 0 a W 9 u M S 9 0 Y m x D b G V F b H V t V H J l Y X R t Z W 5 0 c y 9 B d X R v U m V t b 3 Z l Z E N v b H V t b n M x L n t O d W 1 i Z X J U Y W d n Z W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3 R i b E N s Z U V s d W 1 U c m V h d G 1 l b n R z L 0 F 1 d G 9 S Z W 1 v d m V k Q 2 9 s d W 1 u c z E u e 1 J h Y 2 V 3 Y X l J R C w w f S Z x d W 9 0 O y w m c X V v d D t T Z W N 0 a W 9 u M S 9 0 Y m x D b G V F b H V t V H J l Y X R t Z W 5 0 c y 9 B d X R v U m V t b 3 Z l Z E N v b H V t b n M x L n t U c m V h d G 1 l b n R J R C w x f S Z x d W 9 0 O y w m c X V v d D t T Z W N 0 a W 9 u M S 9 0 Y m x D b G V F b H V t V H J l Y X R t Z W 5 0 c y 9 B d X R v U m V t b 3 Z l Z E N v b H V t b n M x L n t B Y 2 N s U 2 l 0 Z U l E L D J 9 J n F 1 b 3 Q 7 L C Z x d W 9 0 O 1 N l Y 3 R p b 2 4 x L 3 R i b E N s Z U V s d W 1 U c m V h d G 1 l b n R z L 0 F 1 d G 9 S Z W 1 v d m V k Q 2 9 s d W 1 u c z E u e 0 F j Y 2 x Q b 2 5 k S U Q s M 3 0 m c X V v d D s s J n F 1 b 3 Q 7 U 2 V j d G l v b j E v d G J s Q 2 x l R W x 1 b V R y Z W F 0 b W V u d H M v Q X V 0 b 1 J l b W 9 2 Z W R D b 2 x 1 b W 5 z M S 5 7 a F 9 m a W x l X 2 V 4 d C w 0 f S Z x d W 9 0 O y w m c X V v d D t T Z W N 0 a W 9 u M S 9 0 Y m x D b G V F b H V t V H J l Y X R t Z W 5 0 c y 9 B d X R v U m V t b 3 Z l Z E N v b H V t b n M x L n t O d W 1 i Z X J U Y W d n Z W R P b G Q s N X 0 m c X V v d D s s J n F 1 b 3 Q 7 U 2 V j d G l v b j E v d G J s Q 2 x l R W x 1 b V R y Z W F 0 b W V u d H M v Q X V 0 b 1 J l b W 9 2 Z W R D b 2 x 1 b W 5 z M S 5 7 T n V t Y m V y S W 5 S Y W N l d 2 F 5 T 2 x k L D Z 9 J n F 1 b 3 Q 7 L C Z x d W 9 0 O 1 N l Y 3 R p b 2 4 x L 3 R i b E N s Z U V s d W 1 U c m V h d G 1 l b n R z L 0 F 1 d G 9 S Z W 1 v d m V k Q 2 9 s d W 1 u c z E u e 0 5 1 b W J l c k l u U m F j Z X d h e S w 3 f S Z x d W 9 0 O y w m c X V v d D t T Z W N 0 a W 9 u M S 9 0 Y m x D b G V F b H V t V H J l Y X R t Z W 5 0 c y 9 B d X R v U m V t b 3 Z l Z E N v b H V t b n M x L n t D V 1 R J R C w 4 f S Z x d W 9 0 O y w m c X V v d D t T Z W N 0 a W 9 u M S 9 0 Y m x D b G V F b H V t V H J l Y X R t Z W 5 0 c y 9 B d X R v U m V t b 3 Z l Z E N v b H V t b n M x L n t O d W 1 i Z X J U Y W d n Z W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E N s Z U V s d W 1 U c m V h d G 1 l b n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N s Z U V s d W 1 U c m V h d G 1 l b n R z L 1 9 0 Y m x D b G V F b H V t V H J l Y X R t Z W 5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R h b G x 5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A 5 Z j h m N z k t M T I 5 Y S 0 0 N m Q 0 L W F h O D g t M T B j M D A 4 O G Q 5 Z j I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x M V Q x O T o w M T o 1 N S 4 y M j A 3 M j Y y W i I g L z 4 8 R W 5 0 c n k g V H l w Z T 0 i R m l s b E N v b H V t b l R 5 c G V z I i B W Y W x 1 Z T 0 i c 0 F n Y 0 N B Z 1 V G Q m d Z Q 0 F n S U N B Z 0 l D Q W d J Q 0 F n S U N B Z 0 l D Q W d J Q 0 J n S U d B Z 1 l D Q m d J Q 0 F n S U N B Z 0 l D Q W d Z Q 0 J n S U d B Z 0 l D Q W d J Q 0 F n S U N B Z 0 l D Q W d J Q 0 F n S U N B Z 0 l D Q W d J Q 0 F n P T 0 i I C 8 + P E V u d H J 5 I F R 5 c G U 9 I k Z p b G x D b 2 x 1 b W 5 O Y W 1 l c y I g V m F s d W U 9 I n N b J n F 1 b 3 Q 7 V 2 F 0 Z X J Z Z W F y J n F 1 b 3 Q 7 L C Z x d W 9 0 O 0 N h d G N o R G F 0 Z S Z x d W 9 0 O y w m c X V v d D t D a G F u Z G x l c k R p d m V y c 2 l v b k N G U y Z x d W 9 0 O y w m c X V v d D t C Z W x v d 1 B y b 3 N z Z X J D R l M m c X V v d D s s J n F 1 b 3 Q 7 U 3 V i U 2 F t c G x l U m F 0 Z U J 5 V G l t Z X I m c X V v d D s s J n F 1 b 3 Q 7 V G V t c G V y Y X R 1 c m V D a G F u Z G x l c i Z x d W 9 0 O y w m c X V v d D t T d G F m Z k 9 u R H V 0 e U N o Y W 5 k b G V y J n F 1 b 3 Q 7 L C Z x d W 9 0 O 1 J l b W F y a 3 M m c X V v d D s s J n F 1 b 3 Q 7 d 3 N 0 a D E m c X V v d D s s J n F 1 b 3 Q 7 d 2 N o a z E m c X V v d D s s J n F 1 b 3 Q 7 a G N o a z E m c X V v d D s s J n F 1 b 3 Q 7 d 2 N o a z A m c X V v d D s s J n F 1 b 3 Q 7 d W N o a z A m c X V v d D s s J n F 1 b 3 Q 7 d 2 N v a G 8 m c X V v d D s s J n F 1 b 3 Q 7 c n Z j b 2 h v J n F 1 b 3 Q 7 L C Z x d W 9 0 O 2 x 2 Y 2 9 o b y Z x d W 9 0 O y w m c X V v d D t h Z G N v a G 8 m c X V v d D s s J n F 1 b 3 Q 7 U 2 9 j a 2 V 5 Z S Z x d W 9 0 O y w m c X V v d D t F b G F z d F J p Z 2 h 0 U m V k U 3 B D a y Z x d W 9 0 O y w m c X V v d D t F b G F z d F J p Z 2 h 0 R 3 J l Z W 5 T c E N r J n F 1 b 3 Q 7 L C Z x d W 9 0 O 0 V s Y X N 0 U m l n a H R P c m F u Z 2 V T c E N r J n F 1 b 3 Q 7 L C Z x d W 9 0 O 0 V s Y X N 0 U m l n a H R C b H V l U 3 B D a y Z x d W 9 0 O y w m c X V v d D t F b G F z d E x l Z n R S Z W R T c E N r J n F 1 b 3 Q 7 L C Z x d W 9 0 O 0 V s Y X N 0 T G V m d E d y Z W V u U 3 B D a y Z x d W 9 0 O y w m c X V v d D t F b G F z d E x l Z n R P c m F u Z 2 V T c E N r J n F 1 b 3 Q 7 L C Z x d W 9 0 O 0 V s Y X N 0 T G V m d E J s d W V T c E N r J n F 1 b 3 Q 7 L C Z x d W 9 0 O 0 9 0 a G V y T W F y a 1 N 0 a G Q m c X V v d D s s J n F 1 b 3 Q 7 T W F y a 1 R 5 c G V T d G h k J n F 1 b 3 Q 7 L C Z x d W 9 0 O 0 9 0 a G V y T W F y a 1 N w Q 2 s m c X V v d D s s J n F 1 b 3 Q 7 T W F y a 1 R 5 c G V T c E N r J n F 1 b 3 Q 7 L C Z x d W 9 0 O 0 9 0 a G V y T W F y a 0 Z h Q 2 s m c X V v d D s s J n F 1 b 3 Q 7 T W F y a 1 R 5 c G V G Y U N r J n F 1 b 3 Q 7 L C Z x d W 9 0 O 0 9 0 a G V y T W F y a 0 N v a G 8 m c X V v d D s s J n F 1 b 3 Q 7 T W F y a 1 R 5 c G V D b 2 h v J n F 1 b 3 Q 7 L C Z x d W 9 0 O 1 J l Y 2 F w Q 2 F s a W J T d G h k J n F 1 b 3 Q 7 L C Z x d W 9 0 O 1 J l Y 2 F w Q 2 F s a W J T c E N r J n F 1 b 3 Q 7 L C Z x d W 9 0 O 1 J l Y 2 F w Q 2 F s a W J I Y X R T c E N r J n F 1 b 3 Q 7 L C Z x d W 9 0 O 1 J l Y 2 F w Q 2 F s a W J X a W x k R m F D a y Z x d W 9 0 O y w m c X V v d D t S Z W N h c E N h b G l i S G F 0 R m F D a y Z x d W 9 0 O y w m c X V v d D t S Z W N h c E N h b G l i Q 2 9 o b y Z x d W 9 0 O y w m c X V v d D t S Z W N h c F N v Y 2 t l e W U m c X V v d D s s J n F 1 b 3 Q 7 U 2 F j c m l m a W N l Z F d p b G R T c E N r J n F 1 b 3 Q 7 L C Z x d W 9 0 O 1 N h Y 3 J p Z m l j Z W R I Y X R T c E N r J n F 1 b 3 Q 7 L C Z x d W 9 0 O 1 N h Y 3 J p Z m l j Z V B 1 c n B v c 2 V T c E N r J n F 1 b 3 Q 7 L C Z x d W 9 0 O 1 N h Y 3 J p Z m l j Z W R G Y U N r J n F 1 b 3 Q 7 L C Z x d W 9 0 O 1 N h Y 3 J p Z m l j Z V B 1 c n B v c 2 V G Y U N r J n F 1 b 3 Q 7 L C Z x d W 9 0 O 1 N h Y 3 J p Z m l j Z W R D b 2 h v J n F 1 b 3 Q 7 L C Z x d W 9 0 O 1 N h Y 3 J p Z m l j Z V B 1 c n B v c 2 V D b 2 h v J n F 1 b 3 Q 7 L C Z x d W 9 0 O 0 1 v c n R T d G h k J n F 1 b 3 Q 7 L C Z x d W 9 0 O 0 1 v c n R I Y X R T d G h k J n F 1 b 3 Q 7 L C Z x d W 9 0 O 0 1 v c n R X a W x k U 3 B D a y Z x d W 9 0 O y w m c X V v d D t N b 3 J 0 S G F 0 U 3 B D a y Z x d W 9 0 O y w m c X V v d D t N b 3 J 0 R m F D a y Z x d W 9 0 O y w m c X V v d D t N b 3 J 0 S G F 0 R m F D a y Z x d W 9 0 O y w m c X V v d D t N b 3 J 0 Q 2 9 o b y Z x d W 9 0 O y w m c X V v d D t N b 3 J 0 Q W R D b 2 h v J n F 1 b 3 Q 7 L C Z x d W 9 0 O 0 1 v c n R D V 1 R D b 2 h v J n F 1 b 3 Q 7 L C Z x d W 9 0 O 0 J h c 3 M m c X V v d D s s J n F 1 b 3 Q 7 Q m l n T X R o T S Z x d W 9 0 O y w m c X V v d D t C b H V l Z 2 l s b C Z x d W 9 0 O y w m c X V v d D t D Y X J w J n F 1 b 3 Q 7 L C Z x d W 9 0 O 0 N h d G Z p c 2 g m c X V v d D s s J n F 1 b 3 Q 7 Q 2 h p c 2 V s J n F 1 b 3 Q 7 L C Z x d W 9 0 O 0 N y Y X B w a W U m c X V v d D s s J n F 1 b 3 Q 7 R G F j Z S Z x d W 9 0 O y w m c X V v d D t F Z W w m c X V v d D s s J n F 1 b 3 Q 7 S 2 9 r Y W 5 l Z S Z x d W 9 0 O y w m c X V v d D t P d G h l c i Z x d W 9 0 O y w m c X V v d D t Q Z X J j a C Z x d W 9 0 O y w m c X V v d D t Q d W 1 w a 2 l u c 2 V l Z C Z x d W 9 0 O y w m c X V v d D t T a G l u Z X I m c X V v d D s s J n F 1 b 3 Q 7 U 3 V j a 2 V y J n F 1 b 3 Q 7 L C Z x d W 9 0 O 1 d o a X R l Z m l z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Y m x U Y W x s e S A o M i k v Q X V 0 b 1 J l b W 9 2 Z W R D b 2 x 1 b W 5 z M S 5 7 V 2 F 0 Z X J Z Z W F y L D B 9 J n F 1 b 3 Q 7 L C Z x d W 9 0 O 1 N l Y 3 R p b 2 4 x L 3 R i b F R h b G x 5 I C g y K S 9 B d X R v U m V t b 3 Z l Z E N v b H V t b n M x L n t D Y X R j a E R h d G U s M X 0 m c X V v d D s s J n F 1 b 3 Q 7 U 2 V j d G l v b j E v d G J s V G F s b H k g K D I p L 0 F 1 d G 9 S Z W 1 v d m V k Q 2 9 s d W 1 u c z E u e 0 N o Y W 5 k b G V y R G l 2 Z X J z a W 9 u Q 0 Z T L D J 9 J n F 1 b 3 Q 7 L C Z x d W 9 0 O 1 N l Y 3 R p b 2 4 x L 3 R i b F R h b G x 5 I C g y K S 9 B d X R v U m V t b 3 Z l Z E N v b H V t b n M x L n t C Z W x v d 1 B y b 3 N z Z X J D R l M s M 3 0 m c X V v d D s s J n F 1 b 3 Q 7 U 2 V j d G l v b j E v d G J s V G F s b H k g K D I p L 0 F 1 d G 9 S Z W 1 v d m V k Q 2 9 s d W 1 u c z E u e 1 N 1 Y l N h b X B s Z V J h d G V C e V R p b W V y L D R 9 J n F 1 b 3 Q 7 L C Z x d W 9 0 O 1 N l Y 3 R p b 2 4 x L 3 R i b F R h b G x 5 I C g y K S 9 B d X R v U m V t b 3 Z l Z E N v b H V t b n M x L n t U Z W 1 w Z X J h d H V y Z U N o Y W 5 k b G V y L D V 9 J n F 1 b 3 Q 7 L C Z x d W 9 0 O 1 N l Y 3 R p b 2 4 x L 3 R i b F R h b G x 5 I C g y K S 9 B d X R v U m V t b 3 Z l Z E N v b H V t b n M x L n t T d G F m Z k 9 u R H V 0 e U N o Y W 5 k b G V y L D Z 9 J n F 1 b 3 Q 7 L C Z x d W 9 0 O 1 N l Y 3 R p b 2 4 x L 3 R i b F R h b G x 5 I C g y K S 9 B d X R v U m V t b 3 Z l Z E N v b H V t b n M x L n t S Z W 1 h c m t z L D d 9 J n F 1 b 3 Q 7 L C Z x d W 9 0 O 1 N l Y 3 R p b 2 4 x L 3 R i b F R h b G x 5 I C g y K S 9 B d X R v U m V t b 3 Z l Z E N v b H V t b n M x L n t 3 c 3 R o M S w 4 f S Z x d W 9 0 O y w m c X V v d D t T Z W N 0 a W 9 u M S 9 0 Y m x U Y W x s e S A o M i k v Q X V 0 b 1 J l b W 9 2 Z W R D b 2 x 1 b W 5 z M S 5 7 d 2 N o a z E s O X 0 m c X V v d D s s J n F 1 b 3 Q 7 U 2 V j d G l v b j E v d G J s V G F s b H k g K D I p L 0 F 1 d G 9 S Z W 1 v d m V k Q 2 9 s d W 1 u c z E u e 2 h j a G s x L D E w f S Z x d W 9 0 O y w m c X V v d D t T Z W N 0 a W 9 u M S 9 0 Y m x U Y W x s e S A o M i k v Q X V 0 b 1 J l b W 9 2 Z W R D b 2 x 1 b W 5 z M S 5 7 d 2 N o a z A s M T F 9 J n F 1 b 3 Q 7 L C Z x d W 9 0 O 1 N l Y 3 R p b 2 4 x L 3 R i b F R h b G x 5 I C g y K S 9 B d X R v U m V t b 3 Z l Z E N v b H V t b n M x L n t 1 Y 2 h r M C w x M n 0 m c X V v d D s s J n F 1 b 3 Q 7 U 2 V j d G l v b j E v d G J s V G F s b H k g K D I p L 0 F 1 d G 9 S Z W 1 v d m V k Q 2 9 s d W 1 u c z E u e 3 d j b 2 h v L D E z f S Z x d W 9 0 O y w m c X V v d D t T Z W N 0 a W 9 u M S 9 0 Y m x U Y W x s e S A o M i k v Q X V 0 b 1 J l b W 9 2 Z W R D b 2 x 1 b W 5 z M S 5 7 c n Z j b 2 h v L D E 0 f S Z x d W 9 0 O y w m c X V v d D t T Z W N 0 a W 9 u M S 9 0 Y m x U Y W x s e S A o M i k v Q X V 0 b 1 J l b W 9 2 Z W R D b 2 x 1 b W 5 z M S 5 7 b H Z j b 2 h v L D E 1 f S Z x d W 9 0 O y w m c X V v d D t T Z W N 0 a W 9 u M S 9 0 Y m x U Y W x s e S A o M i k v Q X V 0 b 1 J l b W 9 2 Z W R D b 2 x 1 b W 5 z M S 5 7 Y W R j b 2 h v L D E 2 f S Z x d W 9 0 O y w m c X V v d D t T Z W N 0 a W 9 u M S 9 0 Y m x U Y W x s e S A o M i k v Q X V 0 b 1 J l b W 9 2 Z W R D b 2 x 1 b W 5 z M S 5 7 U 2 9 j a 2 V 5 Z S w x N 3 0 m c X V v d D s s J n F 1 b 3 Q 7 U 2 V j d G l v b j E v d G J s V G F s b H k g K D I p L 0 F 1 d G 9 S Z W 1 v d m V k Q 2 9 s d W 1 u c z E u e 0 V s Y X N 0 U m l n a H R S Z W R T c E N r L D E 4 f S Z x d W 9 0 O y w m c X V v d D t T Z W N 0 a W 9 u M S 9 0 Y m x U Y W x s e S A o M i k v Q X V 0 b 1 J l b W 9 2 Z W R D b 2 x 1 b W 5 z M S 5 7 R W x h c 3 R S a W d o d E d y Z W V u U 3 B D a y w x O X 0 m c X V v d D s s J n F 1 b 3 Q 7 U 2 V j d G l v b j E v d G J s V G F s b H k g K D I p L 0 F 1 d G 9 S Z W 1 v d m V k Q 2 9 s d W 1 u c z E u e 0 V s Y X N 0 U m l n a H R P c m F u Z 2 V T c E N r L D I w f S Z x d W 9 0 O y w m c X V v d D t T Z W N 0 a W 9 u M S 9 0 Y m x U Y W x s e S A o M i k v Q X V 0 b 1 J l b W 9 2 Z W R D b 2 x 1 b W 5 z M S 5 7 R W x h c 3 R S a W d o d E J s d W V T c E N r L D I x f S Z x d W 9 0 O y w m c X V v d D t T Z W N 0 a W 9 u M S 9 0 Y m x U Y W x s e S A o M i k v Q X V 0 b 1 J l b W 9 2 Z W R D b 2 x 1 b W 5 z M S 5 7 R W x h c 3 R M Z W Z 0 U m V k U 3 B D a y w y M n 0 m c X V v d D s s J n F 1 b 3 Q 7 U 2 V j d G l v b j E v d G J s V G F s b H k g K D I p L 0 F 1 d G 9 S Z W 1 v d m V k Q 2 9 s d W 1 u c z E u e 0 V s Y X N 0 T G V m d E d y Z W V u U 3 B D a y w y M 3 0 m c X V v d D s s J n F 1 b 3 Q 7 U 2 V j d G l v b j E v d G J s V G F s b H k g K D I p L 0 F 1 d G 9 S Z W 1 v d m V k Q 2 9 s d W 1 u c z E u e 0 V s Y X N 0 T G V m d E 9 y Y W 5 n Z V N w Q 2 s s M j R 9 J n F 1 b 3 Q 7 L C Z x d W 9 0 O 1 N l Y 3 R p b 2 4 x L 3 R i b F R h b G x 5 I C g y K S 9 B d X R v U m V t b 3 Z l Z E N v b H V t b n M x L n t F b G F z d E x l Z n R C b H V l U 3 B D a y w y N X 0 m c X V v d D s s J n F 1 b 3 Q 7 U 2 V j d G l v b j E v d G J s V G F s b H k g K D I p L 0 F 1 d G 9 S Z W 1 v d m V k Q 2 9 s d W 1 u c z E u e 0 9 0 a G V y T W F y a 1 N 0 a G Q s M j Z 9 J n F 1 b 3 Q 7 L C Z x d W 9 0 O 1 N l Y 3 R p b 2 4 x L 3 R i b F R h b G x 5 I C g y K S 9 B d X R v U m V t b 3 Z l Z E N v b H V t b n M x L n t N Y X J r V H l w Z V N 0 a G Q s M j d 9 J n F 1 b 3 Q 7 L C Z x d W 9 0 O 1 N l Y 3 R p b 2 4 x L 3 R i b F R h b G x 5 I C g y K S 9 B d X R v U m V t b 3 Z l Z E N v b H V t b n M x L n t P d G h l c k 1 h c m t T c E N r L D I 4 f S Z x d W 9 0 O y w m c X V v d D t T Z W N 0 a W 9 u M S 9 0 Y m x U Y W x s e S A o M i k v Q X V 0 b 1 J l b W 9 2 Z W R D b 2 x 1 b W 5 z M S 5 7 T W F y a 1 R 5 c G V T c E N r L D I 5 f S Z x d W 9 0 O y w m c X V v d D t T Z W N 0 a W 9 u M S 9 0 Y m x U Y W x s e S A o M i k v Q X V 0 b 1 J l b W 9 2 Z W R D b 2 x 1 b W 5 z M S 5 7 T 3 R o Z X J N Y X J r R m F D a y w z M H 0 m c X V v d D s s J n F 1 b 3 Q 7 U 2 V j d G l v b j E v d G J s V G F s b H k g K D I p L 0 F 1 d G 9 S Z W 1 v d m V k Q 2 9 s d W 1 u c z E u e 0 1 h c m t U e X B l R m F D a y w z M X 0 m c X V v d D s s J n F 1 b 3 Q 7 U 2 V j d G l v b j E v d G J s V G F s b H k g K D I p L 0 F 1 d G 9 S Z W 1 v d m V k Q 2 9 s d W 1 u c z E u e 0 9 0 a G V y T W F y a 0 N v a G 8 s M z J 9 J n F 1 b 3 Q 7 L C Z x d W 9 0 O 1 N l Y 3 R p b 2 4 x L 3 R i b F R h b G x 5 I C g y K S 9 B d X R v U m V t b 3 Z l Z E N v b H V t b n M x L n t N Y X J r V H l w Z U N v a G 8 s M z N 9 J n F 1 b 3 Q 7 L C Z x d W 9 0 O 1 N l Y 3 R p b 2 4 x L 3 R i b F R h b G x 5 I C g y K S 9 B d X R v U m V t b 3 Z l Z E N v b H V t b n M x L n t S Z W N h c E N h b G l i U 3 R o Z C w z N H 0 m c X V v d D s s J n F 1 b 3 Q 7 U 2 V j d G l v b j E v d G J s V G F s b H k g K D I p L 0 F 1 d G 9 S Z W 1 v d m V k Q 2 9 s d W 1 u c z E u e 1 J l Y 2 F w Q 2 F s a W J T c E N r L D M 1 f S Z x d W 9 0 O y w m c X V v d D t T Z W N 0 a W 9 u M S 9 0 Y m x U Y W x s e S A o M i k v Q X V 0 b 1 J l b W 9 2 Z W R D b 2 x 1 b W 5 z M S 5 7 U m V j Y X B D Y W x p Y k h h d F N w Q 2 s s M z Z 9 J n F 1 b 3 Q 7 L C Z x d W 9 0 O 1 N l Y 3 R p b 2 4 x L 3 R i b F R h b G x 5 I C g y K S 9 B d X R v U m V t b 3 Z l Z E N v b H V t b n M x L n t S Z W N h c E N h b G l i V 2 l s Z E Z h Q 2 s s M z d 9 J n F 1 b 3 Q 7 L C Z x d W 9 0 O 1 N l Y 3 R p b 2 4 x L 3 R i b F R h b G x 5 I C g y K S 9 B d X R v U m V t b 3 Z l Z E N v b H V t b n M x L n t S Z W N h c E N h b G l i S G F 0 R m F D a y w z O H 0 m c X V v d D s s J n F 1 b 3 Q 7 U 2 V j d G l v b j E v d G J s V G F s b H k g K D I p L 0 F 1 d G 9 S Z W 1 v d m V k Q 2 9 s d W 1 u c z E u e 1 J l Y 2 F w Q 2 F s a W J D b 2 h v L D M 5 f S Z x d W 9 0 O y w m c X V v d D t T Z W N 0 a W 9 u M S 9 0 Y m x U Y W x s e S A o M i k v Q X V 0 b 1 J l b W 9 2 Z W R D b 2 x 1 b W 5 z M S 5 7 U m V j Y X B T b 2 N r Z X l l L D Q w f S Z x d W 9 0 O y w m c X V v d D t T Z W N 0 a W 9 u M S 9 0 Y m x U Y W x s e S A o M i k v Q X V 0 b 1 J l b W 9 2 Z W R D b 2 x 1 b W 5 z M S 5 7 U 2 F j c m l m a W N l Z F d p b G R T c E N r L D Q x f S Z x d W 9 0 O y w m c X V v d D t T Z W N 0 a W 9 u M S 9 0 Y m x U Y W x s e S A o M i k v Q X V 0 b 1 J l b W 9 2 Z W R D b 2 x 1 b W 5 z M S 5 7 U 2 F j c m l m a W N l Z E h h d F N w Q 2 s s N D J 9 J n F 1 b 3 Q 7 L C Z x d W 9 0 O 1 N l Y 3 R p b 2 4 x L 3 R i b F R h b G x 5 I C g y K S 9 B d X R v U m V t b 3 Z l Z E N v b H V t b n M x L n t T Y W N y a W Z p Y 2 V Q d X J w b 3 N l U 3 B D a y w 0 M 3 0 m c X V v d D s s J n F 1 b 3 Q 7 U 2 V j d G l v b j E v d G J s V G F s b H k g K D I p L 0 F 1 d G 9 S Z W 1 v d m V k Q 2 9 s d W 1 u c z E u e 1 N h Y 3 J p Z m l j Z W R G Y U N r L D Q 0 f S Z x d W 9 0 O y w m c X V v d D t T Z W N 0 a W 9 u M S 9 0 Y m x U Y W x s e S A o M i k v Q X V 0 b 1 J l b W 9 2 Z W R D b 2 x 1 b W 5 z M S 5 7 U 2 F j c m l m a W N l U H V y c G 9 z Z U Z h Q 2 s s N D V 9 J n F 1 b 3 Q 7 L C Z x d W 9 0 O 1 N l Y 3 R p b 2 4 x L 3 R i b F R h b G x 5 I C g y K S 9 B d X R v U m V t b 3 Z l Z E N v b H V t b n M x L n t T Y W N y a W Z p Y 2 V k Q 2 9 o b y w 0 N n 0 m c X V v d D s s J n F 1 b 3 Q 7 U 2 V j d G l v b j E v d G J s V G F s b H k g K D I p L 0 F 1 d G 9 S Z W 1 v d m V k Q 2 9 s d W 1 u c z E u e 1 N h Y 3 J p Z m l j Z V B 1 c n B v c 2 V D b 2 h v L D Q 3 f S Z x d W 9 0 O y w m c X V v d D t T Z W N 0 a W 9 u M S 9 0 Y m x U Y W x s e S A o M i k v Q X V 0 b 1 J l b W 9 2 Z W R D b 2 x 1 b W 5 z M S 5 7 T W 9 y d F N 0 a G Q s N D h 9 J n F 1 b 3 Q 7 L C Z x d W 9 0 O 1 N l Y 3 R p b 2 4 x L 3 R i b F R h b G x 5 I C g y K S 9 B d X R v U m V t b 3 Z l Z E N v b H V t b n M x L n t N b 3 J 0 S G F 0 U 3 R o Z C w 0 O X 0 m c X V v d D s s J n F 1 b 3 Q 7 U 2 V j d G l v b j E v d G J s V G F s b H k g K D I p L 0 F 1 d G 9 S Z W 1 v d m V k Q 2 9 s d W 1 u c z E u e 0 1 v c n R X a W x k U 3 B D a y w 1 M H 0 m c X V v d D s s J n F 1 b 3 Q 7 U 2 V j d G l v b j E v d G J s V G F s b H k g K D I p L 0 F 1 d G 9 S Z W 1 v d m V k Q 2 9 s d W 1 u c z E u e 0 1 v c n R I Y X R T c E N r L D U x f S Z x d W 9 0 O y w m c X V v d D t T Z W N 0 a W 9 u M S 9 0 Y m x U Y W x s e S A o M i k v Q X V 0 b 1 J l b W 9 2 Z W R D b 2 x 1 b W 5 z M S 5 7 T W 9 y d E Z h Q 2 s s N T J 9 J n F 1 b 3 Q 7 L C Z x d W 9 0 O 1 N l Y 3 R p b 2 4 x L 3 R i b F R h b G x 5 I C g y K S 9 B d X R v U m V t b 3 Z l Z E N v b H V t b n M x L n t N b 3 J 0 S G F 0 R m F D a y w 1 M 3 0 m c X V v d D s s J n F 1 b 3 Q 7 U 2 V j d G l v b j E v d G J s V G F s b H k g K D I p L 0 F 1 d G 9 S Z W 1 v d m V k Q 2 9 s d W 1 u c z E u e 0 1 v c n R D b 2 h v L D U 0 f S Z x d W 9 0 O y w m c X V v d D t T Z W N 0 a W 9 u M S 9 0 Y m x U Y W x s e S A o M i k v Q X V 0 b 1 J l b W 9 2 Z W R D b 2 x 1 b W 5 z M S 5 7 T W 9 y d E F k Q 2 9 o b y w 1 N X 0 m c X V v d D s s J n F 1 b 3 Q 7 U 2 V j d G l v b j E v d G J s V G F s b H k g K D I p L 0 F 1 d G 9 S Z W 1 v d m V k Q 2 9 s d W 1 u c z E u e 0 1 v c n R D V 1 R D b 2 h v L D U 2 f S Z x d W 9 0 O y w m c X V v d D t T Z W N 0 a W 9 u M S 9 0 Y m x U Y W x s e S A o M i k v Q X V 0 b 1 J l b W 9 2 Z W R D b 2 x 1 b W 5 z M S 5 7 Q m F z c y w 1 N 3 0 m c X V v d D s s J n F 1 b 3 Q 7 U 2 V j d G l v b j E v d G J s V G F s b H k g K D I p L 0 F 1 d G 9 S Z W 1 v d m V k Q 2 9 s d W 1 u c z E u e 0 J p Z 0 1 0 a E 0 s N T h 9 J n F 1 b 3 Q 7 L C Z x d W 9 0 O 1 N l Y 3 R p b 2 4 x L 3 R i b F R h b G x 5 I C g y K S 9 B d X R v U m V t b 3 Z l Z E N v b H V t b n M x L n t C b H V l Z 2 l s b C w 1 O X 0 m c X V v d D s s J n F 1 b 3 Q 7 U 2 V j d G l v b j E v d G J s V G F s b H k g K D I p L 0 F 1 d G 9 S Z W 1 v d m V k Q 2 9 s d W 1 u c z E u e 0 N h c n A s N j B 9 J n F 1 b 3 Q 7 L C Z x d W 9 0 O 1 N l Y 3 R p b 2 4 x L 3 R i b F R h b G x 5 I C g y K S 9 B d X R v U m V t b 3 Z l Z E N v b H V t b n M x L n t D Y X R m a X N o L D Y x f S Z x d W 9 0 O y w m c X V v d D t T Z W N 0 a W 9 u M S 9 0 Y m x U Y W x s e S A o M i k v Q X V 0 b 1 J l b W 9 2 Z W R D b 2 x 1 b W 5 z M S 5 7 Q 2 h p c 2 V s L D Y y f S Z x d W 9 0 O y w m c X V v d D t T Z W N 0 a W 9 u M S 9 0 Y m x U Y W x s e S A o M i k v Q X V 0 b 1 J l b W 9 2 Z W R D b 2 x 1 b W 5 z M S 5 7 Q 3 J h c H B p Z S w 2 M 3 0 m c X V v d D s s J n F 1 b 3 Q 7 U 2 V j d G l v b j E v d G J s V G F s b H k g K D I p L 0 F 1 d G 9 S Z W 1 v d m V k Q 2 9 s d W 1 u c z E u e 0 R h Y 2 U s N j R 9 J n F 1 b 3 Q 7 L C Z x d W 9 0 O 1 N l Y 3 R p b 2 4 x L 3 R i b F R h b G x 5 I C g y K S 9 B d X R v U m V t b 3 Z l Z E N v b H V t b n M x L n t F Z W w s N j V 9 J n F 1 b 3 Q 7 L C Z x d W 9 0 O 1 N l Y 3 R p b 2 4 x L 3 R i b F R h b G x 5 I C g y K S 9 B d X R v U m V t b 3 Z l Z E N v b H V t b n M x L n t L b 2 t h b m V l L D Y 2 f S Z x d W 9 0 O y w m c X V v d D t T Z W N 0 a W 9 u M S 9 0 Y m x U Y W x s e S A o M i k v Q X V 0 b 1 J l b W 9 2 Z W R D b 2 x 1 b W 5 z M S 5 7 T 3 R o Z X I s N j d 9 J n F 1 b 3 Q 7 L C Z x d W 9 0 O 1 N l Y 3 R p b 2 4 x L 3 R i b F R h b G x 5 I C g y K S 9 B d X R v U m V t b 3 Z l Z E N v b H V t b n M x L n t Q Z X J j a C w 2 O H 0 m c X V v d D s s J n F 1 b 3 Q 7 U 2 V j d G l v b j E v d G J s V G F s b H k g K D I p L 0 F 1 d G 9 S Z W 1 v d m V k Q 2 9 s d W 1 u c z E u e 1 B 1 b X B r a W 5 z Z W V k L D Y 5 f S Z x d W 9 0 O y w m c X V v d D t T Z W N 0 a W 9 u M S 9 0 Y m x U Y W x s e S A o M i k v Q X V 0 b 1 J l b W 9 2 Z W R D b 2 x 1 b W 5 z M S 5 7 U 2 h p b m V y L D c w f S Z x d W 9 0 O y w m c X V v d D t T Z W N 0 a W 9 u M S 9 0 Y m x U Y W x s e S A o M i k v Q X V 0 b 1 J l b W 9 2 Z W R D b 2 x 1 b W 5 z M S 5 7 U 3 V j a 2 V y L D c x f S Z x d W 9 0 O y w m c X V v d D t T Z W N 0 a W 9 u M S 9 0 Y m x U Y W x s e S A o M i k v Q X V 0 b 1 J l b W 9 2 Z W R D b 2 x 1 b W 5 z M S 5 7 V 2 h p d G V m a X N o L D c y f S Z x d W 9 0 O 1 0 s J n F 1 b 3 Q 7 Q 2 9 s d W 1 u Q 2 9 1 b n Q m c X V v d D s 6 N z M s J n F 1 b 3 Q 7 S 2 V 5 Q 2 9 s d W 1 u T m F t Z X M m c X V v d D s 6 W 1 0 s J n F 1 b 3 Q 7 Q 2 9 s d W 1 u S W R l b n R p d G l l c y Z x d W 9 0 O z p b J n F 1 b 3 Q 7 U 2 V j d G l v b j E v d G J s V G F s b H k g K D I p L 0 F 1 d G 9 S Z W 1 v d m V k Q 2 9 s d W 1 u c z E u e 1 d h d G V y W W V h c i w w f S Z x d W 9 0 O y w m c X V v d D t T Z W N 0 a W 9 u M S 9 0 Y m x U Y W x s e S A o M i k v Q X V 0 b 1 J l b W 9 2 Z W R D b 2 x 1 b W 5 z M S 5 7 Q 2 F 0 Y 2 h E Y X R l L D F 9 J n F 1 b 3 Q 7 L C Z x d W 9 0 O 1 N l Y 3 R p b 2 4 x L 3 R i b F R h b G x 5 I C g y K S 9 B d X R v U m V t b 3 Z l Z E N v b H V t b n M x L n t D a G F u Z G x l c k R p d m V y c 2 l v b k N G U y w y f S Z x d W 9 0 O y w m c X V v d D t T Z W N 0 a W 9 u M S 9 0 Y m x U Y W x s e S A o M i k v Q X V 0 b 1 J l b W 9 2 Z W R D b 2 x 1 b W 5 z M S 5 7 Q m V s b 3 d Q c m 9 z c 2 V y Q 0 Z T L D N 9 J n F 1 b 3 Q 7 L C Z x d W 9 0 O 1 N l Y 3 R p b 2 4 x L 3 R i b F R h b G x 5 I C g y K S 9 B d X R v U m V t b 3 Z l Z E N v b H V t b n M x L n t T d W J T Y W 1 w b G V S Y X R l Q n l U a W 1 l c i w 0 f S Z x d W 9 0 O y w m c X V v d D t T Z W N 0 a W 9 u M S 9 0 Y m x U Y W x s e S A o M i k v Q X V 0 b 1 J l b W 9 2 Z W R D b 2 x 1 b W 5 z M S 5 7 V G V t c G V y Y X R 1 c m V D a G F u Z G x l c i w 1 f S Z x d W 9 0 O y w m c X V v d D t T Z W N 0 a W 9 u M S 9 0 Y m x U Y W x s e S A o M i k v Q X V 0 b 1 J l b W 9 2 Z W R D b 2 x 1 b W 5 z M S 5 7 U 3 R h Z m Z P b k R 1 d H l D a G F u Z G x l c i w 2 f S Z x d W 9 0 O y w m c X V v d D t T Z W N 0 a W 9 u M S 9 0 Y m x U Y W x s e S A o M i k v Q X V 0 b 1 J l b W 9 2 Z W R D b 2 x 1 b W 5 z M S 5 7 U m V t Y X J r c y w 3 f S Z x d W 9 0 O y w m c X V v d D t T Z W N 0 a W 9 u M S 9 0 Y m x U Y W x s e S A o M i k v Q X V 0 b 1 J l b W 9 2 Z W R D b 2 x 1 b W 5 z M S 5 7 d 3 N 0 a D E s O H 0 m c X V v d D s s J n F 1 b 3 Q 7 U 2 V j d G l v b j E v d G J s V G F s b H k g K D I p L 0 F 1 d G 9 S Z W 1 v d m V k Q 2 9 s d W 1 u c z E u e 3 d j a G s x L D l 9 J n F 1 b 3 Q 7 L C Z x d W 9 0 O 1 N l Y 3 R p b 2 4 x L 3 R i b F R h b G x 5 I C g y K S 9 B d X R v U m V t b 3 Z l Z E N v b H V t b n M x L n t o Y 2 h r M S w x M H 0 m c X V v d D s s J n F 1 b 3 Q 7 U 2 V j d G l v b j E v d G J s V G F s b H k g K D I p L 0 F 1 d G 9 S Z W 1 v d m V k Q 2 9 s d W 1 u c z E u e 3 d j a G s w L D E x f S Z x d W 9 0 O y w m c X V v d D t T Z W N 0 a W 9 u M S 9 0 Y m x U Y W x s e S A o M i k v Q X V 0 b 1 J l b W 9 2 Z W R D b 2 x 1 b W 5 z M S 5 7 d W N o a z A s M T J 9 J n F 1 b 3 Q 7 L C Z x d W 9 0 O 1 N l Y 3 R p b 2 4 x L 3 R i b F R h b G x 5 I C g y K S 9 B d X R v U m V t b 3 Z l Z E N v b H V t b n M x L n t 3 Y 2 9 o b y w x M 3 0 m c X V v d D s s J n F 1 b 3 Q 7 U 2 V j d G l v b j E v d G J s V G F s b H k g K D I p L 0 F 1 d G 9 S Z W 1 v d m V k Q 2 9 s d W 1 u c z E u e 3 J 2 Y 2 9 o b y w x N H 0 m c X V v d D s s J n F 1 b 3 Q 7 U 2 V j d G l v b j E v d G J s V G F s b H k g K D I p L 0 F 1 d G 9 S Z W 1 v d m V k Q 2 9 s d W 1 u c z E u e 2 x 2 Y 2 9 o b y w x N X 0 m c X V v d D s s J n F 1 b 3 Q 7 U 2 V j d G l v b j E v d G J s V G F s b H k g K D I p L 0 F 1 d G 9 S Z W 1 v d m V k Q 2 9 s d W 1 u c z E u e 2 F k Y 2 9 o b y w x N n 0 m c X V v d D s s J n F 1 b 3 Q 7 U 2 V j d G l v b j E v d G J s V G F s b H k g K D I p L 0 F 1 d G 9 S Z W 1 v d m V k Q 2 9 s d W 1 u c z E u e 1 N v Y 2 t l e W U s M T d 9 J n F 1 b 3 Q 7 L C Z x d W 9 0 O 1 N l Y 3 R p b 2 4 x L 3 R i b F R h b G x 5 I C g y K S 9 B d X R v U m V t b 3 Z l Z E N v b H V t b n M x L n t F b G F z d F J p Z 2 h 0 U m V k U 3 B D a y w x O H 0 m c X V v d D s s J n F 1 b 3 Q 7 U 2 V j d G l v b j E v d G J s V G F s b H k g K D I p L 0 F 1 d G 9 S Z W 1 v d m V k Q 2 9 s d W 1 u c z E u e 0 V s Y X N 0 U m l n a H R H c m V l b l N w Q 2 s s M T l 9 J n F 1 b 3 Q 7 L C Z x d W 9 0 O 1 N l Y 3 R p b 2 4 x L 3 R i b F R h b G x 5 I C g y K S 9 B d X R v U m V t b 3 Z l Z E N v b H V t b n M x L n t F b G F z d F J p Z 2 h 0 T 3 J h b m d l U 3 B D a y w y M H 0 m c X V v d D s s J n F 1 b 3 Q 7 U 2 V j d G l v b j E v d G J s V G F s b H k g K D I p L 0 F 1 d G 9 S Z W 1 v d m V k Q 2 9 s d W 1 u c z E u e 0 V s Y X N 0 U m l n a H R C b H V l U 3 B D a y w y M X 0 m c X V v d D s s J n F 1 b 3 Q 7 U 2 V j d G l v b j E v d G J s V G F s b H k g K D I p L 0 F 1 d G 9 S Z W 1 v d m V k Q 2 9 s d W 1 u c z E u e 0 V s Y X N 0 T G V m d F J l Z F N w Q 2 s s M j J 9 J n F 1 b 3 Q 7 L C Z x d W 9 0 O 1 N l Y 3 R p b 2 4 x L 3 R i b F R h b G x 5 I C g y K S 9 B d X R v U m V t b 3 Z l Z E N v b H V t b n M x L n t F b G F z d E x l Z n R H c m V l b l N w Q 2 s s M j N 9 J n F 1 b 3 Q 7 L C Z x d W 9 0 O 1 N l Y 3 R p b 2 4 x L 3 R i b F R h b G x 5 I C g y K S 9 B d X R v U m V t b 3 Z l Z E N v b H V t b n M x L n t F b G F z d E x l Z n R P c m F u Z 2 V T c E N r L D I 0 f S Z x d W 9 0 O y w m c X V v d D t T Z W N 0 a W 9 u M S 9 0 Y m x U Y W x s e S A o M i k v Q X V 0 b 1 J l b W 9 2 Z W R D b 2 x 1 b W 5 z M S 5 7 R W x h c 3 R M Z W Z 0 Q m x 1 Z V N w Q 2 s s M j V 9 J n F 1 b 3 Q 7 L C Z x d W 9 0 O 1 N l Y 3 R p b 2 4 x L 3 R i b F R h b G x 5 I C g y K S 9 B d X R v U m V t b 3 Z l Z E N v b H V t b n M x L n t P d G h l c k 1 h c m t T d G h k L D I 2 f S Z x d W 9 0 O y w m c X V v d D t T Z W N 0 a W 9 u M S 9 0 Y m x U Y W x s e S A o M i k v Q X V 0 b 1 J l b W 9 2 Z W R D b 2 x 1 b W 5 z M S 5 7 T W F y a 1 R 5 c G V T d G h k L D I 3 f S Z x d W 9 0 O y w m c X V v d D t T Z W N 0 a W 9 u M S 9 0 Y m x U Y W x s e S A o M i k v Q X V 0 b 1 J l b W 9 2 Z W R D b 2 x 1 b W 5 z M S 5 7 T 3 R o Z X J N Y X J r U 3 B D a y w y O H 0 m c X V v d D s s J n F 1 b 3 Q 7 U 2 V j d G l v b j E v d G J s V G F s b H k g K D I p L 0 F 1 d G 9 S Z W 1 v d m V k Q 2 9 s d W 1 u c z E u e 0 1 h c m t U e X B l U 3 B D a y w y O X 0 m c X V v d D s s J n F 1 b 3 Q 7 U 2 V j d G l v b j E v d G J s V G F s b H k g K D I p L 0 F 1 d G 9 S Z W 1 v d m V k Q 2 9 s d W 1 u c z E u e 0 9 0 a G V y T W F y a 0 Z h Q 2 s s M z B 9 J n F 1 b 3 Q 7 L C Z x d W 9 0 O 1 N l Y 3 R p b 2 4 x L 3 R i b F R h b G x 5 I C g y K S 9 B d X R v U m V t b 3 Z l Z E N v b H V t b n M x L n t N Y X J r V H l w Z U Z h Q 2 s s M z F 9 J n F 1 b 3 Q 7 L C Z x d W 9 0 O 1 N l Y 3 R p b 2 4 x L 3 R i b F R h b G x 5 I C g y K S 9 B d X R v U m V t b 3 Z l Z E N v b H V t b n M x L n t P d G h l c k 1 h c m t D b 2 h v L D M y f S Z x d W 9 0 O y w m c X V v d D t T Z W N 0 a W 9 u M S 9 0 Y m x U Y W x s e S A o M i k v Q X V 0 b 1 J l b W 9 2 Z W R D b 2 x 1 b W 5 z M S 5 7 T W F y a 1 R 5 c G V D b 2 h v L D M z f S Z x d W 9 0 O y w m c X V v d D t T Z W N 0 a W 9 u M S 9 0 Y m x U Y W x s e S A o M i k v Q X V 0 b 1 J l b W 9 2 Z W R D b 2 x 1 b W 5 z M S 5 7 U m V j Y X B D Y W x p Y l N 0 a G Q s M z R 9 J n F 1 b 3 Q 7 L C Z x d W 9 0 O 1 N l Y 3 R p b 2 4 x L 3 R i b F R h b G x 5 I C g y K S 9 B d X R v U m V t b 3 Z l Z E N v b H V t b n M x L n t S Z W N h c E N h b G l i U 3 B D a y w z N X 0 m c X V v d D s s J n F 1 b 3 Q 7 U 2 V j d G l v b j E v d G J s V G F s b H k g K D I p L 0 F 1 d G 9 S Z W 1 v d m V k Q 2 9 s d W 1 u c z E u e 1 J l Y 2 F w Q 2 F s a W J I Y X R T c E N r L D M 2 f S Z x d W 9 0 O y w m c X V v d D t T Z W N 0 a W 9 u M S 9 0 Y m x U Y W x s e S A o M i k v Q X V 0 b 1 J l b W 9 2 Z W R D b 2 x 1 b W 5 z M S 5 7 U m V j Y X B D Y W x p Y l d p b G R G Y U N r L D M 3 f S Z x d W 9 0 O y w m c X V v d D t T Z W N 0 a W 9 u M S 9 0 Y m x U Y W x s e S A o M i k v Q X V 0 b 1 J l b W 9 2 Z W R D b 2 x 1 b W 5 z M S 5 7 U m V j Y X B D Y W x p Y k h h d E Z h Q 2 s s M z h 9 J n F 1 b 3 Q 7 L C Z x d W 9 0 O 1 N l Y 3 R p b 2 4 x L 3 R i b F R h b G x 5 I C g y K S 9 B d X R v U m V t b 3 Z l Z E N v b H V t b n M x L n t S Z W N h c E N h b G l i Q 2 9 o b y w z O X 0 m c X V v d D s s J n F 1 b 3 Q 7 U 2 V j d G l v b j E v d G J s V G F s b H k g K D I p L 0 F 1 d G 9 S Z W 1 v d m V k Q 2 9 s d W 1 u c z E u e 1 J l Y 2 F w U 2 9 j a 2 V 5 Z S w 0 M H 0 m c X V v d D s s J n F 1 b 3 Q 7 U 2 V j d G l v b j E v d G J s V G F s b H k g K D I p L 0 F 1 d G 9 S Z W 1 v d m V k Q 2 9 s d W 1 u c z E u e 1 N h Y 3 J p Z m l j Z W R X a W x k U 3 B D a y w 0 M X 0 m c X V v d D s s J n F 1 b 3 Q 7 U 2 V j d G l v b j E v d G J s V G F s b H k g K D I p L 0 F 1 d G 9 S Z W 1 v d m V k Q 2 9 s d W 1 u c z E u e 1 N h Y 3 J p Z m l j Z W R I Y X R T c E N r L D Q y f S Z x d W 9 0 O y w m c X V v d D t T Z W N 0 a W 9 u M S 9 0 Y m x U Y W x s e S A o M i k v Q X V 0 b 1 J l b W 9 2 Z W R D b 2 x 1 b W 5 z M S 5 7 U 2 F j c m l m a W N l U H V y c G 9 z Z V N w Q 2 s s N D N 9 J n F 1 b 3 Q 7 L C Z x d W 9 0 O 1 N l Y 3 R p b 2 4 x L 3 R i b F R h b G x 5 I C g y K S 9 B d X R v U m V t b 3 Z l Z E N v b H V t b n M x L n t T Y W N y a W Z p Y 2 V k R m F D a y w 0 N H 0 m c X V v d D s s J n F 1 b 3 Q 7 U 2 V j d G l v b j E v d G J s V G F s b H k g K D I p L 0 F 1 d G 9 S Z W 1 v d m V k Q 2 9 s d W 1 u c z E u e 1 N h Y 3 J p Z m l j Z V B 1 c n B v c 2 V G Y U N r L D Q 1 f S Z x d W 9 0 O y w m c X V v d D t T Z W N 0 a W 9 u M S 9 0 Y m x U Y W x s e S A o M i k v Q X V 0 b 1 J l b W 9 2 Z W R D b 2 x 1 b W 5 z M S 5 7 U 2 F j c m l m a W N l Z E N v a G 8 s N D Z 9 J n F 1 b 3 Q 7 L C Z x d W 9 0 O 1 N l Y 3 R p b 2 4 x L 3 R i b F R h b G x 5 I C g y K S 9 B d X R v U m V t b 3 Z l Z E N v b H V t b n M x L n t T Y W N y a W Z p Y 2 V Q d X J w b 3 N l Q 2 9 o b y w 0 N 3 0 m c X V v d D s s J n F 1 b 3 Q 7 U 2 V j d G l v b j E v d G J s V G F s b H k g K D I p L 0 F 1 d G 9 S Z W 1 v d m V k Q 2 9 s d W 1 u c z E u e 0 1 v c n R T d G h k L D Q 4 f S Z x d W 9 0 O y w m c X V v d D t T Z W N 0 a W 9 u M S 9 0 Y m x U Y W x s e S A o M i k v Q X V 0 b 1 J l b W 9 2 Z W R D b 2 x 1 b W 5 z M S 5 7 T W 9 y d E h h d F N 0 a G Q s N D l 9 J n F 1 b 3 Q 7 L C Z x d W 9 0 O 1 N l Y 3 R p b 2 4 x L 3 R i b F R h b G x 5 I C g y K S 9 B d X R v U m V t b 3 Z l Z E N v b H V t b n M x L n t N b 3 J 0 V 2 l s Z F N w Q 2 s s N T B 9 J n F 1 b 3 Q 7 L C Z x d W 9 0 O 1 N l Y 3 R p b 2 4 x L 3 R i b F R h b G x 5 I C g y K S 9 B d X R v U m V t b 3 Z l Z E N v b H V t b n M x L n t N b 3 J 0 S G F 0 U 3 B D a y w 1 M X 0 m c X V v d D s s J n F 1 b 3 Q 7 U 2 V j d G l v b j E v d G J s V G F s b H k g K D I p L 0 F 1 d G 9 S Z W 1 v d m V k Q 2 9 s d W 1 u c z E u e 0 1 v c n R G Y U N r L D U y f S Z x d W 9 0 O y w m c X V v d D t T Z W N 0 a W 9 u M S 9 0 Y m x U Y W x s e S A o M i k v Q X V 0 b 1 J l b W 9 2 Z W R D b 2 x 1 b W 5 z M S 5 7 T W 9 y d E h h d E Z h Q 2 s s N T N 9 J n F 1 b 3 Q 7 L C Z x d W 9 0 O 1 N l Y 3 R p b 2 4 x L 3 R i b F R h b G x 5 I C g y K S 9 B d X R v U m V t b 3 Z l Z E N v b H V t b n M x L n t N b 3 J 0 Q 2 9 o b y w 1 N H 0 m c X V v d D s s J n F 1 b 3 Q 7 U 2 V j d G l v b j E v d G J s V G F s b H k g K D I p L 0 F 1 d G 9 S Z W 1 v d m V k Q 2 9 s d W 1 u c z E u e 0 1 v c n R B Z E N v a G 8 s N T V 9 J n F 1 b 3 Q 7 L C Z x d W 9 0 O 1 N l Y 3 R p b 2 4 x L 3 R i b F R h b G x 5 I C g y K S 9 B d X R v U m V t b 3 Z l Z E N v b H V t b n M x L n t N b 3 J 0 Q 1 d U Q 2 9 o b y w 1 N n 0 m c X V v d D s s J n F 1 b 3 Q 7 U 2 V j d G l v b j E v d G J s V G F s b H k g K D I p L 0 F 1 d G 9 S Z W 1 v d m V k Q 2 9 s d W 1 u c z E u e 0 J h c 3 M s N T d 9 J n F 1 b 3 Q 7 L C Z x d W 9 0 O 1 N l Y 3 R p b 2 4 x L 3 R i b F R h b G x 5 I C g y K S 9 B d X R v U m V t b 3 Z l Z E N v b H V t b n M x L n t C a W d N d G h N L D U 4 f S Z x d W 9 0 O y w m c X V v d D t T Z W N 0 a W 9 u M S 9 0 Y m x U Y W x s e S A o M i k v Q X V 0 b 1 J l b W 9 2 Z W R D b 2 x 1 b W 5 z M S 5 7 Q m x 1 Z W d p b G w s N T l 9 J n F 1 b 3 Q 7 L C Z x d W 9 0 O 1 N l Y 3 R p b 2 4 x L 3 R i b F R h b G x 5 I C g y K S 9 B d X R v U m V t b 3 Z l Z E N v b H V t b n M x L n t D Y X J w L D Y w f S Z x d W 9 0 O y w m c X V v d D t T Z W N 0 a W 9 u M S 9 0 Y m x U Y W x s e S A o M i k v Q X V 0 b 1 J l b W 9 2 Z W R D b 2 x 1 b W 5 z M S 5 7 Q 2 F 0 Z m l z a C w 2 M X 0 m c X V v d D s s J n F 1 b 3 Q 7 U 2 V j d G l v b j E v d G J s V G F s b H k g K D I p L 0 F 1 d G 9 S Z W 1 v d m V k Q 2 9 s d W 1 u c z E u e 0 N o a X N l b C w 2 M n 0 m c X V v d D s s J n F 1 b 3 Q 7 U 2 V j d G l v b j E v d G J s V G F s b H k g K D I p L 0 F 1 d G 9 S Z W 1 v d m V k Q 2 9 s d W 1 u c z E u e 0 N y Y X B w a W U s N j N 9 J n F 1 b 3 Q 7 L C Z x d W 9 0 O 1 N l Y 3 R p b 2 4 x L 3 R i b F R h b G x 5 I C g y K S 9 B d X R v U m V t b 3 Z l Z E N v b H V t b n M x L n t E Y W N l L D Y 0 f S Z x d W 9 0 O y w m c X V v d D t T Z W N 0 a W 9 u M S 9 0 Y m x U Y W x s e S A o M i k v Q X V 0 b 1 J l b W 9 2 Z W R D b 2 x 1 b W 5 z M S 5 7 R W V s L D Y 1 f S Z x d W 9 0 O y w m c X V v d D t T Z W N 0 a W 9 u M S 9 0 Y m x U Y W x s e S A o M i k v Q X V 0 b 1 J l b W 9 2 Z W R D b 2 x 1 b W 5 z M S 5 7 S 2 9 r Y W 5 l Z S w 2 N n 0 m c X V v d D s s J n F 1 b 3 Q 7 U 2 V j d G l v b j E v d G J s V G F s b H k g K D I p L 0 F 1 d G 9 S Z W 1 v d m V k Q 2 9 s d W 1 u c z E u e 0 9 0 a G V y L D Y 3 f S Z x d W 9 0 O y w m c X V v d D t T Z W N 0 a W 9 u M S 9 0 Y m x U Y W x s e S A o M i k v Q X V 0 b 1 J l b W 9 2 Z W R D b 2 x 1 b W 5 z M S 5 7 U G V y Y 2 g s N j h 9 J n F 1 b 3 Q 7 L C Z x d W 9 0 O 1 N l Y 3 R p b 2 4 x L 3 R i b F R h b G x 5 I C g y K S 9 B d X R v U m V t b 3 Z l Z E N v b H V t b n M x L n t Q d W 1 w a 2 l u c 2 V l Z C w 2 O X 0 m c X V v d D s s J n F 1 b 3 Q 7 U 2 V j d G l v b j E v d G J s V G F s b H k g K D I p L 0 F 1 d G 9 S Z W 1 v d m V k Q 2 9 s d W 1 u c z E u e 1 N o a W 5 l c i w 3 M H 0 m c X V v d D s s J n F 1 b 3 Q 7 U 2 V j d G l v b j E v d G J s V G F s b H k g K D I p L 0 F 1 d G 9 S Z W 1 v d m V k Q 2 9 s d W 1 u c z E u e 1 N 1 Y 2 t l c i w 3 M X 0 m c X V v d D s s J n F 1 b 3 Q 7 U 2 V j d G l v b j E v d G J s V G F s b H k g K D I p L 0 F 1 d G 9 S Z W 1 v d m V k Q 2 9 s d W 1 u c z E u e 1 d o a X R l Z m l z a C w 3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i b F R h b G x 5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R h b G x 5 J T I w K D I p L 1 9 0 Y m x U Y W x s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F R h b G x 5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J i N G V k N z U t M G M 0 Y y 0 0 N m Q 3 L T g 2 N m E t M z V m M j Z h M D A x Y j k 3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0 Y m x U Y W x s e V 9 f M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1 d h d G V y W W V h c i Z x d W 9 0 O y w m c X V v d D t D Y X R j a E R h d G U m c X V v d D s s J n F 1 b 3 Q 7 Q 2 h h b m R s Z X J E a X Z l c n N p b 2 5 D R l M m c X V v d D s s J n F 1 b 3 Q 7 Q m V s b 3 d Q c m 9 z c 2 V y Q 0 Z T J n F 1 b 3 Q 7 L C Z x d W 9 0 O 1 N 1 Y l N h b X B s Z V J h d G V C e V R p b W V y J n F 1 b 3 Q 7 L C Z x d W 9 0 O 1 R l b X B l c m F 0 d X J l Q 2 h h b m R s Z X I m c X V v d D s s J n F 1 b 3 Q 7 U 3 R h Z m Z P b k R 1 d H l D a G F u Z G x l c i Z x d W 9 0 O y w m c X V v d D t S Z W 1 h c m t z J n F 1 b 3 Q 7 L C Z x d W 9 0 O 3 d z d G g x J n F 1 b 3 Q 7 L C Z x d W 9 0 O 3 d j a G s x J n F 1 b 3 Q 7 L C Z x d W 9 0 O 2 h j a G s x J n F 1 b 3 Q 7 L C Z x d W 9 0 O 3 d j a G s w J n F 1 b 3 Q 7 L C Z x d W 9 0 O 3 V j a G s w J n F 1 b 3 Q 7 L C Z x d W 9 0 O 3 d j b 2 h v J n F 1 b 3 Q 7 L C Z x d W 9 0 O 3 J 2 Y 2 9 o b y Z x d W 9 0 O y w m c X V v d D t s d m N v a G 8 m c X V v d D s s J n F 1 b 3 Q 7 Y W R j b 2 h v J n F 1 b 3 Q 7 L C Z x d W 9 0 O 1 N v Y 2 t l e W U m c X V v d D s s J n F 1 b 3 Q 7 R W x h c 3 R S a W d o d F J l Z F N w Q 2 s m c X V v d D s s J n F 1 b 3 Q 7 R W x h c 3 R S a W d o d E d y Z W V u U 3 B D a y Z x d W 9 0 O y w m c X V v d D t F b G F z d F J p Z 2 h 0 T 3 J h b m d l U 3 B D a y Z x d W 9 0 O y w m c X V v d D t F b G F z d F J p Z 2 h 0 W W V s b G 9 3 U 3 B D a y Z x d W 9 0 O y w m c X V v d D t F b G F z d E x l Z n R S Z W R T c E N r J n F 1 b 3 Q 7 L C Z x d W 9 0 O 0 V s Y X N 0 T G V m d E d y Z W V u U 3 B D a y Z x d W 9 0 O y w m c X V v d D t F b G F z d E x l Z n R P c m F u Z 2 V T c E N r J n F 1 b 3 Q 7 L C Z x d W 9 0 O 0 V s Y X N 0 T G V m d F l l b G x v d 1 N w Q 2 s m c X V v d D s s J n F 1 b 3 Q 7 T 3 R o Z X J N Y X J r U 3 R o Z C Z x d W 9 0 O y w m c X V v d D t N Y X J r V H l w Z V N 0 a G Q m c X V v d D s s J n F 1 b 3 Q 7 T 3 R o Z X J N Y X J r U 3 B D a y Z x d W 9 0 O y w m c X V v d D t N Y X J r V H l w Z V N w Q 2 s m c X V v d D s s J n F 1 b 3 Q 7 T 3 R o Z X J N Y X J r R m F D a y Z x d W 9 0 O y w m c X V v d D t N Y X J r V H l w Z U Z h Q 2 s m c X V v d D s s J n F 1 b 3 Q 7 T 3 R o Z X J N Y X J r Q 2 9 o b y Z x d W 9 0 O y w m c X V v d D t N Y X J r V H l w Z U N v a G 8 m c X V v d D s s J n F 1 b 3 Q 7 U m V j Y X B D Y W x p Y l N 0 a G Q m c X V v d D s s J n F 1 b 3 Q 7 U m V j Y X B D Y W x p Y l N w Q 2 s m c X V v d D s s J n F 1 b 3 Q 7 U m V j Y X B D Y W x p Y k h h d F N w Q 2 s m c X V v d D s s J n F 1 b 3 Q 7 U m V j Y X B D Y W x p Y l d p b G R G Y U N r J n F 1 b 3 Q 7 L C Z x d W 9 0 O 1 J l Y 2 F w Q 2 F s a W J I Y X R G Y U N r J n F 1 b 3 Q 7 L C Z x d W 9 0 O 1 J l Y 2 F w Q 2 F s a W J D b 2 h v J n F 1 b 3 Q 7 L C Z x d W 9 0 O 1 J l Y 2 F w U 2 9 j a 2 V 5 Z S Z x d W 9 0 O y w m c X V v d D t T Y W N y a W Z p Y 2 V k V 2 l s Z F N w Q 2 s m c X V v d D s s J n F 1 b 3 Q 7 U 2 F j c m l m a W N l Z E h h d F N w Q 2 s m c X V v d D s s J n F 1 b 3 Q 7 U 2 F j c m l m a W N l U H V y c G 9 z Z V N w Q 2 s m c X V v d D s s J n F 1 b 3 Q 7 U 2 F j c m l m a W N l Z E Z h Q 2 s m c X V v d D s s J n F 1 b 3 Q 7 U 2 F j c m l m a W N l U H V y c G 9 z Z U Z h Q 2 s m c X V v d D s s J n F 1 b 3 Q 7 U 2 F j c m l m a W N l Z E N v a G 8 m c X V v d D s s J n F 1 b 3 Q 7 U 2 F j c m l m a W N l U H V y c G 9 z Z U N v a G 8 m c X V v d D s s J n F 1 b 3 Q 7 T W 9 y d F N 0 a G Q m c X V v d D s s J n F 1 b 3 Q 7 T W 9 y d E h h d F N 0 a G Q m c X V v d D s s J n F 1 b 3 Q 7 T W 9 y d F d p b G R T c E N r J n F 1 b 3 Q 7 L C Z x d W 9 0 O 0 1 v c n R I Y X R T c E N r J n F 1 b 3 Q 7 L C Z x d W 9 0 O 0 1 v c n R G Y U N r J n F 1 b 3 Q 7 L C Z x d W 9 0 O 0 1 v c n R I Y X R G Y U N r J n F 1 b 3 Q 7 L C Z x d W 9 0 O 0 1 v c n R D b 2 h v J n F 1 b 3 Q 7 L C Z x d W 9 0 O 0 1 v c n R B Z E N v a G 8 m c X V v d D s s J n F 1 b 3 Q 7 T W 9 y d E N X V E N v a G 8 m c X V v d D s s J n F 1 b 3 Q 7 Q m F z c y Z x d W 9 0 O y w m c X V v d D t C a W d N d G h N J n F 1 b 3 Q 7 L C Z x d W 9 0 O 0 J s d W V n a W x s J n F 1 b 3 Q 7 L C Z x d W 9 0 O 0 N h c n A m c X V v d D s s J n F 1 b 3 Q 7 Q 2 F 0 Z m l z a C Z x d W 9 0 O y w m c X V v d D t D a G l z Z W w m c X V v d D s s J n F 1 b 3 Q 7 Q 3 J h c H B p Z S Z x d W 9 0 O y w m c X V v d D t E Y W N l J n F 1 b 3 Q 7 L C Z x d W 9 0 O 0 V l b C Z x d W 9 0 O y w m c X V v d D t L b 2 t h b m V l J n F 1 b 3 Q 7 L C Z x d W 9 0 O 0 9 0 a G V y J n F 1 b 3 Q 7 L C Z x d W 9 0 O 1 B l c m N o J n F 1 b 3 Q 7 L C Z x d W 9 0 O 1 B 1 b X B r a W 5 z Z W V k J n F 1 b 3 Q 7 L C Z x d W 9 0 O 1 N o a W 5 l c i Z x d W 9 0 O y w m c X V v d D t T d W N r Z X I m c X V v d D s s J n F 1 b 3 Q 7 V 2 h p d G V m a X N o J n F 1 b 3 Q 7 X S I g L z 4 8 R W 5 0 c n k g V H l w Z T 0 i R m l s b E N v b H V t b l R 5 c G V z I i B W Y W x 1 Z T 0 i c 0 F n Y 0 N B Z 1 V G Q m d Z Q 0 F n S U N B Z 0 l D Q W d J Q 0 F n S U N B Z 0 l D Q W d J Q 0 J n S U d B Z 1 l D Q m d J Q 0 F n S U N B Z 0 l D Q W d Z Q 0 J n S U d B Z 0 l D Q W d J Q 0 F n S U N B Z 0 l D Q W d J Q 0 F n S U N B Z 0 l D Q W d J Q 0 F n P T 0 i I C 8 + P E V u d H J 5 I F R 5 c G U 9 I k Z p b G x M Y X N 0 V X B k Y X R l Z C I g V m F s d W U 9 I m Q y M D I 1 L T A 3 L T I y V D I w O j Q 5 O j Q w L j M 5 N T A 5 N T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T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z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F R h b G x 5 I C g z K S 9 B d X R v U m V t b 3 Z l Z E N v b H V t b n M x L n t X Y X R l c l l l Y X I s M H 0 m c X V v d D s s J n F 1 b 3 Q 7 U 2 V j d G l v b j E v d G J s V G F s b H k g K D M p L 0 F 1 d G 9 S Z W 1 v d m V k Q 2 9 s d W 1 u c z E u e 0 N h d G N o R G F 0 Z S w x f S Z x d W 9 0 O y w m c X V v d D t T Z W N 0 a W 9 u M S 9 0 Y m x U Y W x s e S A o M y k v Q X V 0 b 1 J l b W 9 2 Z W R D b 2 x 1 b W 5 z M S 5 7 Q 2 h h b m R s Z X J E a X Z l c n N p b 2 5 D R l M s M n 0 m c X V v d D s s J n F 1 b 3 Q 7 U 2 V j d G l v b j E v d G J s V G F s b H k g K D M p L 0 F 1 d G 9 S Z W 1 v d m V k Q 2 9 s d W 1 u c z E u e 0 J l b G 9 3 U H J v c 3 N l c k N G U y w z f S Z x d W 9 0 O y w m c X V v d D t T Z W N 0 a W 9 u M S 9 0 Y m x U Y W x s e S A o M y k v Q X V 0 b 1 J l b W 9 2 Z W R D b 2 x 1 b W 5 z M S 5 7 U 3 V i U 2 F t c G x l U m F 0 Z U J 5 V G l t Z X I s N H 0 m c X V v d D s s J n F 1 b 3 Q 7 U 2 V j d G l v b j E v d G J s V G F s b H k g K D M p L 0 F 1 d G 9 S Z W 1 v d m V k Q 2 9 s d W 1 u c z E u e 1 R l b X B l c m F 0 d X J l Q 2 h h b m R s Z X I s N X 0 m c X V v d D s s J n F 1 b 3 Q 7 U 2 V j d G l v b j E v d G J s V G F s b H k g K D M p L 0 F 1 d G 9 S Z W 1 v d m V k Q 2 9 s d W 1 u c z E u e 1 N 0 Y W Z m T 2 5 E d X R 5 Q 2 h h b m R s Z X I s N n 0 m c X V v d D s s J n F 1 b 3 Q 7 U 2 V j d G l v b j E v d G J s V G F s b H k g K D M p L 0 F 1 d G 9 S Z W 1 v d m V k Q 2 9 s d W 1 u c z E u e 1 J l b W F y a 3 M s N 3 0 m c X V v d D s s J n F 1 b 3 Q 7 U 2 V j d G l v b j E v d G J s V G F s b H k g K D M p L 0 F 1 d G 9 S Z W 1 v d m V k Q 2 9 s d W 1 u c z E u e 3 d z d G g x L D h 9 J n F 1 b 3 Q 7 L C Z x d W 9 0 O 1 N l Y 3 R p b 2 4 x L 3 R i b F R h b G x 5 I C g z K S 9 B d X R v U m V t b 3 Z l Z E N v b H V t b n M x L n t 3 Y 2 h r M S w 5 f S Z x d W 9 0 O y w m c X V v d D t T Z W N 0 a W 9 u M S 9 0 Y m x U Y W x s e S A o M y k v Q X V 0 b 1 J l b W 9 2 Z W R D b 2 x 1 b W 5 z M S 5 7 a G N o a z E s M T B 9 J n F 1 b 3 Q 7 L C Z x d W 9 0 O 1 N l Y 3 R p b 2 4 x L 3 R i b F R h b G x 5 I C g z K S 9 B d X R v U m V t b 3 Z l Z E N v b H V t b n M x L n t 3 Y 2 h r M C w x M X 0 m c X V v d D s s J n F 1 b 3 Q 7 U 2 V j d G l v b j E v d G J s V G F s b H k g K D M p L 0 F 1 d G 9 S Z W 1 v d m V k Q 2 9 s d W 1 u c z E u e 3 V j a G s w L D E y f S Z x d W 9 0 O y w m c X V v d D t T Z W N 0 a W 9 u M S 9 0 Y m x U Y W x s e S A o M y k v Q X V 0 b 1 J l b W 9 2 Z W R D b 2 x 1 b W 5 z M S 5 7 d 2 N v a G 8 s M T N 9 J n F 1 b 3 Q 7 L C Z x d W 9 0 O 1 N l Y 3 R p b 2 4 x L 3 R i b F R h b G x 5 I C g z K S 9 B d X R v U m V t b 3 Z l Z E N v b H V t b n M x L n t y d m N v a G 8 s M T R 9 J n F 1 b 3 Q 7 L C Z x d W 9 0 O 1 N l Y 3 R p b 2 4 x L 3 R i b F R h b G x 5 I C g z K S 9 B d X R v U m V t b 3 Z l Z E N v b H V t b n M x L n t s d m N v a G 8 s M T V 9 J n F 1 b 3 Q 7 L C Z x d W 9 0 O 1 N l Y 3 R p b 2 4 x L 3 R i b F R h b G x 5 I C g z K S 9 B d X R v U m V t b 3 Z l Z E N v b H V t b n M x L n t h Z G N v a G 8 s M T Z 9 J n F 1 b 3 Q 7 L C Z x d W 9 0 O 1 N l Y 3 R p b 2 4 x L 3 R i b F R h b G x 5 I C g z K S 9 B d X R v U m V t b 3 Z l Z E N v b H V t b n M x L n t T b 2 N r Z X l l L D E 3 f S Z x d W 9 0 O y w m c X V v d D t T Z W N 0 a W 9 u M S 9 0 Y m x U Y W x s e S A o M y k v Q X V 0 b 1 J l b W 9 2 Z W R D b 2 x 1 b W 5 z M S 5 7 R W x h c 3 R S a W d o d F J l Z F N w Q 2 s s M T h 9 J n F 1 b 3 Q 7 L C Z x d W 9 0 O 1 N l Y 3 R p b 2 4 x L 3 R i b F R h b G x 5 I C g z K S 9 B d X R v U m V t b 3 Z l Z E N v b H V t b n M x L n t F b G F z d F J p Z 2 h 0 R 3 J l Z W 5 T c E N r L D E 5 f S Z x d W 9 0 O y w m c X V v d D t T Z W N 0 a W 9 u M S 9 0 Y m x U Y W x s e S A o M y k v Q X V 0 b 1 J l b W 9 2 Z W R D b 2 x 1 b W 5 z M S 5 7 R W x h c 3 R S a W d o d E 9 y Y W 5 n Z V N w Q 2 s s M j B 9 J n F 1 b 3 Q 7 L C Z x d W 9 0 O 1 N l Y 3 R p b 2 4 x L 3 R i b F R h b G x 5 I C g z K S 9 B d X R v U m V t b 3 Z l Z E N v b H V t b n M x L n t F b G F z d F J p Z 2 h 0 W W V s b G 9 3 U 3 B D a y w y M X 0 m c X V v d D s s J n F 1 b 3 Q 7 U 2 V j d G l v b j E v d G J s V G F s b H k g K D M p L 0 F 1 d G 9 S Z W 1 v d m V k Q 2 9 s d W 1 u c z E u e 0 V s Y X N 0 T G V m d F J l Z F N w Q 2 s s M j J 9 J n F 1 b 3 Q 7 L C Z x d W 9 0 O 1 N l Y 3 R p b 2 4 x L 3 R i b F R h b G x 5 I C g z K S 9 B d X R v U m V t b 3 Z l Z E N v b H V t b n M x L n t F b G F z d E x l Z n R H c m V l b l N w Q 2 s s M j N 9 J n F 1 b 3 Q 7 L C Z x d W 9 0 O 1 N l Y 3 R p b 2 4 x L 3 R i b F R h b G x 5 I C g z K S 9 B d X R v U m V t b 3 Z l Z E N v b H V t b n M x L n t F b G F z d E x l Z n R P c m F u Z 2 V T c E N r L D I 0 f S Z x d W 9 0 O y w m c X V v d D t T Z W N 0 a W 9 u M S 9 0 Y m x U Y W x s e S A o M y k v Q X V 0 b 1 J l b W 9 2 Z W R D b 2 x 1 b W 5 z M S 5 7 R W x h c 3 R M Z W Z 0 W W V s b G 9 3 U 3 B D a y w y N X 0 m c X V v d D s s J n F 1 b 3 Q 7 U 2 V j d G l v b j E v d G J s V G F s b H k g K D M p L 0 F 1 d G 9 S Z W 1 v d m V k Q 2 9 s d W 1 u c z E u e 0 9 0 a G V y T W F y a 1 N 0 a G Q s M j Z 9 J n F 1 b 3 Q 7 L C Z x d W 9 0 O 1 N l Y 3 R p b 2 4 x L 3 R i b F R h b G x 5 I C g z K S 9 B d X R v U m V t b 3 Z l Z E N v b H V t b n M x L n t N Y X J r V H l w Z V N 0 a G Q s M j d 9 J n F 1 b 3 Q 7 L C Z x d W 9 0 O 1 N l Y 3 R p b 2 4 x L 3 R i b F R h b G x 5 I C g z K S 9 B d X R v U m V t b 3 Z l Z E N v b H V t b n M x L n t P d G h l c k 1 h c m t T c E N r L D I 4 f S Z x d W 9 0 O y w m c X V v d D t T Z W N 0 a W 9 u M S 9 0 Y m x U Y W x s e S A o M y k v Q X V 0 b 1 J l b W 9 2 Z W R D b 2 x 1 b W 5 z M S 5 7 T W F y a 1 R 5 c G V T c E N r L D I 5 f S Z x d W 9 0 O y w m c X V v d D t T Z W N 0 a W 9 u M S 9 0 Y m x U Y W x s e S A o M y k v Q X V 0 b 1 J l b W 9 2 Z W R D b 2 x 1 b W 5 z M S 5 7 T 3 R o Z X J N Y X J r R m F D a y w z M H 0 m c X V v d D s s J n F 1 b 3 Q 7 U 2 V j d G l v b j E v d G J s V G F s b H k g K D M p L 0 F 1 d G 9 S Z W 1 v d m V k Q 2 9 s d W 1 u c z E u e 0 1 h c m t U e X B l R m F D a y w z M X 0 m c X V v d D s s J n F 1 b 3 Q 7 U 2 V j d G l v b j E v d G J s V G F s b H k g K D M p L 0 F 1 d G 9 S Z W 1 v d m V k Q 2 9 s d W 1 u c z E u e 0 9 0 a G V y T W F y a 0 N v a G 8 s M z J 9 J n F 1 b 3 Q 7 L C Z x d W 9 0 O 1 N l Y 3 R p b 2 4 x L 3 R i b F R h b G x 5 I C g z K S 9 B d X R v U m V t b 3 Z l Z E N v b H V t b n M x L n t N Y X J r V H l w Z U N v a G 8 s M z N 9 J n F 1 b 3 Q 7 L C Z x d W 9 0 O 1 N l Y 3 R p b 2 4 x L 3 R i b F R h b G x 5 I C g z K S 9 B d X R v U m V t b 3 Z l Z E N v b H V t b n M x L n t S Z W N h c E N h b G l i U 3 R o Z C w z N H 0 m c X V v d D s s J n F 1 b 3 Q 7 U 2 V j d G l v b j E v d G J s V G F s b H k g K D M p L 0 F 1 d G 9 S Z W 1 v d m V k Q 2 9 s d W 1 u c z E u e 1 J l Y 2 F w Q 2 F s a W J T c E N r L D M 1 f S Z x d W 9 0 O y w m c X V v d D t T Z W N 0 a W 9 u M S 9 0 Y m x U Y W x s e S A o M y k v Q X V 0 b 1 J l b W 9 2 Z W R D b 2 x 1 b W 5 z M S 5 7 U m V j Y X B D Y W x p Y k h h d F N w Q 2 s s M z Z 9 J n F 1 b 3 Q 7 L C Z x d W 9 0 O 1 N l Y 3 R p b 2 4 x L 3 R i b F R h b G x 5 I C g z K S 9 B d X R v U m V t b 3 Z l Z E N v b H V t b n M x L n t S Z W N h c E N h b G l i V 2 l s Z E Z h Q 2 s s M z d 9 J n F 1 b 3 Q 7 L C Z x d W 9 0 O 1 N l Y 3 R p b 2 4 x L 3 R i b F R h b G x 5 I C g z K S 9 B d X R v U m V t b 3 Z l Z E N v b H V t b n M x L n t S Z W N h c E N h b G l i S G F 0 R m F D a y w z O H 0 m c X V v d D s s J n F 1 b 3 Q 7 U 2 V j d G l v b j E v d G J s V G F s b H k g K D M p L 0 F 1 d G 9 S Z W 1 v d m V k Q 2 9 s d W 1 u c z E u e 1 J l Y 2 F w Q 2 F s a W J D b 2 h v L D M 5 f S Z x d W 9 0 O y w m c X V v d D t T Z W N 0 a W 9 u M S 9 0 Y m x U Y W x s e S A o M y k v Q X V 0 b 1 J l b W 9 2 Z W R D b 2 x 1 b W 5 z M S 5 7 U m V j Y X B T b 2 N r Z X l l L D Q w f S Z x d W 9 0 O y w m c X V v d D t T Z W N 0 a W 9 u M S 9 0 Y m x U Y W x s e S A o M y k v Q X V 0 b 1 J l b W 9 2 Z W R D b 2 x 1 b W 5 z M S 5 7 U 2 F j c m l m a W N l Z F d p b G R T c E N r L D Q x f S Z x d W 9 0 O y w m c X V v d D t T Z W N 0 a W 9 u M S 9 0 Y m x U Y W x s e S A o M y k v Q X V 0 b 1 J l b W 9 2 Z W R D b 2 x 1 b W 5 z M S 5 7 U 2 F j c m l m a W N l Z E h h d F N w Q 2 s s N D J 9 J n F 1 b 3 Q 7 L C Z x d W 9 0 O 1 N l Y 3 R p b 2 4 x L 3 R i b F R h b G x 5 I C g z K S 9 B d X R v U m V t b 3 Z l Z E N v b H V t b n M x L n t T Y W N y a W Z p Y 2 V Q d X J w b 3 N l U 3 B D a y w 0 M 3 0 m c X V v d D s s J n F 1 b 3 Q 7 U 2 V j d G l v b j E v d G J s V G F s b H k g K D M p L 0 F 1 d G 9 S Z W 1 v d m V k Q 2 9 s d W 1 u c z E u e 1 N h Y 3 J p Z m l j Z W R G Y U N r L D Q 0 f S Z x d W 9 0 O y w m c X V v d D t T Z W N 0 a W 9 u M S 9 0 Y m x U Y W x s e S A o M y k v Q X V 0 b 1 J l b W 9 2 Z W R D b 2 x 1 b W 5 z M S 5 7 U 2 F j c m l m a W N l U H V y c G 9 z Z U Z h Q 2 s s N D V 9 J n F 1 b 3 Q 7 L C Z x d W 9 0 O 1 N l Y 3 R p b 2 4 x L 3 R i b F R h b G x 5 I C g z K S 9 B d X R v U m V t b 3 Z l Z E N v b H V t b n M x L n t T Y W N y a W Z p Y 2 V k Q 2 9 o b y w 0 N n 0 m c X V v d D s s J n F 1 b 3 Q 7 U 2 V j d G l v b j E v d G J s V G F s b H k g K D M p L 0 F 1 d G 9 S Z W 1 v d m V k Q 2 9 s d W 1 u c z E u e 1 N h Y 3 J p Z m l j Z V B 1 c n B v c 2 V D b 2 h v L D Q 3 f S Z x d W 9 0 O y w m c X V v d D t T Z W N 0 a W 9 u M S 9 0 Y m x U Y W x s e S A o M y k v Q X V 0 b 1 J l b W 9 2 Z W R D b 2 x 1 b W 5 z M S 5 7 T W 9 y d F N 0 a G Q s N D h 9 J n F 1 b 3 Q 7 L C Z x d W 9 0 O 1 N l Y 3 R p b 2 4 x L 3 R i b F R h b G x 5 I C g z K S 9 B d X R v U m V t b 3 Z l Z E N v b H V t b n M x L n t N b 3 J 0 S G F 0 U 3 R o Z C w 0 O X 0 m c X V v d D s s J n F 1 b 3 Q 7 U 2 V j d G l v b j E v d G J s V G F s b H k g K D M p L 0 F 1 d G 9 S Z W 1 v d m V k Q 2 9 s d W 1 u c z E u e 0 1 v c n R X a W x k U 3 B D a y w 1 M H 0 m c X V v d D s s J n F 1 b 3 Q 7 U 2 V j d G l v b j E v d G J s V G F s b H k g K D M p L 0 F 1 d G 9 S Z W 1 v d m V k Q 2 9 s d W 1 u c z E u e 0 1 v c n R I Y X R T c E N r L D U x f S Z x d W 9 0 O y w m c X V v d D t T Z W N 0 a W 9 u M S 9 0 Y m x U Y W x s e S A o M y k v Q X V 0 b 1 J l b W 9 2 Z W R D b 2 x 1 b W 5 z M S 5 7 T W 9 y d E Z h Q 2 s s N T J 9 J n F 1 b 3 Q 7 L C Z x d W 9 0 O 1 N l Y 3 R p b 2 4 x L 3 R i b F R h b G x 5 I C g z K S 9 B d X R v U m V t b 3 Z l Z E N v b H V t b n M x L n t N b 3 J 0 S G F 0 R m F D a y w 1 M 3 0 m c X V v d D s s J n F 1 b 3 Q 7 U 2 V j d G l v b j E v d G J s V G F s b H k g K D M p L 0 F 1 d G 9 S Z W 1 v d m V k Q 2 9 s d W 1 u c z E u e 0 1 v c n R D b 2 h v L D U 0 f S Z x d W 9 0 O y w m c X V v d D t T Z W N 0 a W 9 u M S 9 0 Y m x U Y W x s e S A o M y k v Q X V 0 b 1 J l b W 9 2 Z W R D b 2 x 1 b W 5 z M S 5 7 T W 9 y d E F k Q 2 9 o b y w 1 N X 0 m c X V v d D s s J n F 1 b 3 Q 7 U 2 V j d G l v b j E v d G J s V G F s b H k g K D M p L 0 F 1 d G 9 S Z W 1 v d m V k Q 2 9 s d W 1 u c z E u e 0 1 v c n R D V 1 R D b 2 h v L D U 2 f S Z x d W 9 0 O y w m c X V v d D t T Z W N 0 a W 9 u M S 9 0 Y m x U Y W x s e S A o M y k v Q X V 0 b 1 J l b W 9 2 Z W R D b 2 x 1 b W 5 z M S 5 7 Q m F z c y w 1 N 3 0 m c X V v d D s s J n F 1 b 3 Q 7 U 2 V j d G l v b j E v d G J s V G F s b H k g K D M p L 0 F 1 d G 9 S Z W 1 v d m V k Q 2 9 s d W 1 u c z E u e 0 J p Z 0 1 0 a E 0 s N T h 9 J n F 1 b 3 Q 7 L C Z x d W 9 0 O 1 N l Y 3 R p b 2 4 x L 3 R i b F R h b G x 5 I C g z K S 9 B d X R v U m V t b 3 Z l Z E N v b H V t b n M x L n t C b H V l Z 2 l s b C w 1 O X 0 m c X V v d D s s J n F 1 b 3 Q 7 U 2 V j d G l v b j E v d G J s V G F s b H k g K D M p L 0 F 1 d G 9 S Z W 1 v d m V k Q 2 9 s d W 1 u c z E u e 0 N h c n A s N j B 9 J n F 1 b 3 Q 7 L C Z x d W 9 0 O 1 N l Y 3 R p b 2 4 x L 3 R i b F R h b G x 5 I C g z K S 9 B d X R v U m V t b 3 Z l Z E N v b H V t b n M x L n t D Y X R m a X N o L D Y x f S Z x d W 9 0 O y w m c X V v d D t T Z W N 0 a W 9 u M S 9 0 Y m x U Y W x s e S A o M y k v Q X V 0 b 1 J l b W 9 2 Z W R D b 2 x 1 b W 5 z M S 5 7 Q 2 h p c 2 V s L D Y y f S Z x d W 9 0 O y w m c X V v d D t T Z W N 0 a W 9 u M S 9 0 Y m x U Y W x s e S A o M y k v Q X V 0 b 1 J l b W 9 2 Z W R D b 2 x 1 b W 5 z M S 5 7 Q 3 J h c H B p Z S w 2 M 3 0 m c X V v d D s s J n F 1 b 3 Q 7 U 2 V j d G l v b j E v d G J s V G F s b H k g K D M p L 0 F 1 d G 9 S Z W 1 v d m V k Q 2 9 s d W 1 u c z E u e 0 R h Y 2 U s N j R 9 J n F 1 b 3 Q 7 L C Z x d W 9 0 O 1 N l Y 3 R p b 2 4 x L 3 R i b F R h b G x 5 I C g z K S 9 B d X R v U m V t b 3 Z l Z E N v b H V t b n M x L n t F Z W w s N j V 9 J n F 1 b 3 Q 7 L C Z x d W 9 0 O 1 N l Y 3 R p b 2 4 x L 3 R i b F R h b G x 5 I C g z K S 9 B d X R v U m V t b 3 Z l Z E N v b H V t b n M x L n t L b 2 t h b m V l L D Y 2 f S Z x d W 9 0 O y w m c X V v d D t T Z W N 0 a W 9 u M S 9 0 Y m x U Y W x s e S A o M y k v Q X V 0 b 1 J l b W 9 2 Z W R D b 2 x 1 b W 5 z M S 5 7 T 3 R o Z X I s N j d 9 J n F 1 b 3 Q 7 L C Z x d W 9 0 O 1 N l Y 3 R p b 2 4 x L 3 R i b F R h b G x 5 I C g z K S 9 B d X R v U m V t b 3 Z l Z E N v b H V t b n M x L n t Q Z X J j a C w 2 O H 0 m c X V v d D s s J n F 1 b 3 Q 7 U 2 V j d G l v b j E v d G J s V G F s b H k g K D M p L 0 F 1 d G 9 S Z W 1 v d m V k Q 2 9 s d W 1 u c z E u e 1 B 1 b X B r a W 5 z Z W V k L D Y 5 f S Z x d W 9 0 O y w m c X V v d D t T Z W N 0 a W 9 u M S 9 0 Y m x U Y W x s e S A o M y k v Q X V 0 b 1 J l b W 9 2 Z W R D b 2 x 1 b W 5 z M S 5 7 U 2 h p b m V y L D c w f S Z x d W 9 0 O y w m c X V v d D t T Z W N 0 a W 9 u M S 9 0 Y m x U Y W x s e S A o M y k v Q X V 0 b 1 J l b W 9 2 Z W R D b 2 x 1 b W 5 z M S 5 7 U 3 V j a 2 V y L D c x f S Z x d W 9 0 O y w m c X V v d D t T Z W N 0 a W 9 u M S 9 0 Y m x U Y W x s e S A o M y k v Q X V 0 b 1 J l b W 9 2 Z W R D b 2 x 1 b W 5 z M S 5 7 V 2 h p d G V m a X N o L D c y f S Z x d W 9 0 O 1 0 s J n F 1 b 3 Q 7 Q 2 9 s d W 1 u Q 2 9 1 b n Q m c X V v d D s 6 N z M s J n F 1 b 3 Q 7 S 2 V 5 Q 2 9 s d W 1 u T m F t Z X M m c X V v d D s 6 W 1 0 s J n F 1 b 3 Q 7 Q 2 9 s d W 1 u S W R l b n R p d G l l c y Z x d W 9 0 O z p b J n F 1 b 3 Q 7 U 2 V j d G l v b j E v d G J s V G F s b H k g K D M p L 0 F 1 d G 9 S Z W 1 v d m V k Q 2 9 s d W 1 u c z E u e 1 d h d G V y W W V h c i w w f S Z x d W 9 0 O y w m c X V v d D t T Z W N 0 a W 9 u M S 9 0 Y m x U Y W x s e S A o M y k v Q X V 0 b 1 J l b W 9 2 Z W R D b 2 x 1 b W 5 z M S 5 7 Q 2 F 0 Y 2 h E Y X R l L D F 9 J n F 1 b 3 Q 7 L C Z x d W 9 0 O 1 N l Y 3 R p b 2 4 x L 3 R i b F R h b G x 5 I C g z K S 9 B d X R v U m V t b 3 Z l Z E N v b H V t b n M x L n t D a G F u Z G x l c k R p d m V y c 2 l v b k N G U y w y f S Z x d W 9 0 O y w m c X V v d D t T Z W N 0 a W 9 u M S 9 0 Y m x U Y W x s e S A o M y k v Q X V 0 b 1 J l b W 9 2 Z W R D b 2 x 1 b W 5 z M S 5 7 Q m V s b 3 d Q c m 9 z c 2 V y Q 0 Z T L D N 9 J n F 1 b 3 Q 7 L C Z x d W 9 0 O 1 N l Y 3 R p b 2 4 x L 3 R i b F R h b G x 5 I C g z K S 9 B d X R v U m V t b 3 Z l Z E N v b H V t b n M x L n t T d W J T Y W 1 w b G V S Y X R l Q n l U a W 1 l c i w 0 f S Z x d W 9 0 O y w m c X V v d D t T Z W N 0 a W 9 u M S 9 0 Y m x U Y W x s e S A o M y k v Q X V 0 b 1 J l b W 9 2 Z W R D b 2 x 1 b W 5 z M S 5 7 V G V t c G V y Y X R 1 c m V D a G F u Z G x l c i w 1 f S Z x d W 9 0 O y w m c X V v d D t T Z W N 0 a W 9 u M S 9 0 Y m x U Y W x s e S A o M y k v Q X V 0 b 1 J l b W 9 2 Z W R D b 2 x 1 b W 5 z M S 5 7 U 3 R h Z m Z P b k R 1 d H l D a G F u Z G x l c i w 2 f S Z x d W 9 0 O y w m c X V v d D t T Z W N 0 a W 9 u M S 9 0 Y m x U Y W x s e S A o M y k v Q X V 0 b 1 J l b W 9 2 Z W R D b 2 x 1 b W 5 z M S 5 7 U m V t Y X J r c y w 3 f S Z x d W 9 0 O y w m c X V v d D t T Z W N 0 a W 9 u M S 9 0 Y m x U Y W x s e S A o M y k v Q X V 0 b 1 J l b W 9 2 Z W R D b 2 x 1 b W 5 z M S 5 7 d 3 N 0 a D E s O H 0 m c X V v d D s s J n F 1 b 3 Q 7 U 2 V j d G l v b j E v d G J s V G F s b H k g K D M p L 0 F 1 d G 9 S Z W 1 v d m V k Q 2 9 s d W 1 u c z E u e 3 d j a G s x L D l 9 J n F 1 b 3 Q 7 L C Z x d W 9 0 O 1 N l Y 3 R p b 2 4 x L 3 R i b F R h b G x 5 I C g z K S 9 B d X R v U m V t b 3 Z l Z E N v b H V t b n M x L n t o Y 2 h r M S w x M H 0 m c X V v d D s s J n F 1 b 3 Q 7 U 2 V j d G l v b j E v d G J s V G F s b H k g K D M p L 0 F 1 d G 9 S Z W 1 v d m V k Q 2 9 s d W 1 u c z E u e 3 d j a G s w L D E x f S Z x d W 9 0 O y w m c X V v d D t T Z W N 0 a W 9 u M S 9 0 Y m x U Y W x s e S A o M y k v Q X V 0 b 1 J l b W 9 2 Z W R D b 2 x 1 b W 5 z M S 5 7 d W N o a z A s M T J 9 J n F 1 b 3 Q 7 L C Z x d W 9 0 O 1 N l Y 3 R p b 2 4 x L 3 R i b F R h b G x 5 I C g z K S 9 B d X R v U m V t b 3 Z l Z E N v b H V t b n M x L n t 3 Y 2 9 o b y w x M 3 0 m c X V v d D s s J n F 1 b 3 Q 7 U 2 V j d G l v b j E v d G J s V G F s b H k g K D M p L 0 F 1 d G 9 S Z W 1 v d m V k Q 2 9 s d W 1 u c z E u e 3 J 2 Y 2 9 o b y w x N H 0 m c X V v d D s s J n F 1 b 3 Q 7 U 2 V j d G l v b j E v d G J s V G F s b H k g K D M p L 0 F 1 d G 9 S Z W 1 v d m V k Q 2 9 s d W 1 u c z E u e 2 x 2 Y 2 9 o b y w x N X 0 m c X V v d D s s J n F 1 b 3 Q 7 U 2 V j d G l v b j E v d G J s V G F s b H k g K D M p L 0 F 1 d G 9 S Z W 1 v d m V k Q 2 9 s d W 1 u c z E u e 2 F k Y 2 9 o b y w x N n 0 m c X V v d D s s J n F 1 b 3 Q 7 U 2 V j d G l v b j E v d G J s V G F s b H k g K D M p L 0 F 1 d G 9 S Z W 1 v d m V k Q 2 9 s d W 1 u c z E u e 1 N v Y 2 t l e W U s M T d 9 J n F 1 b 3 Q 7 L C Z x d W 9 0 O 1 N l Y 3 R p b 2 4 x L 3 R i b F R h b G x 5 I C g z K S 9 B d X R v U m V t b 3 Z l Z E N v b H V t b n M x L n t F b G F z d F J p Z 2 h 0 U m V k U 3 B D a y w x O H 0 m c X V v d D s s J n F 1 b 3 Q 7 U 2 V j d G l v b j E v d G J s V G F s b H k g K D M p L 0 F 1 d G 9 S Z W 1 v d m V k Q 2 9 s d W 1 u c z E u e 0 V s Y X N 0 U m l n a H R H c m V l b l N w Q 2 s s M T l 9 J n F 1 b 3 Q 7 L C Z x d W 9 0 O 1 N l Y 3 R p b 2 4 x L 3 R i b F R h b G x 5 I C g z K S 9 B d X R v U m V t b 3 Z l Z E N v b H V t b n M x L n t F b G F z d F J p Z 2 h 0 T 3 J h b m d l U 3 B D a y w y M H 0 m c X V v d D s s J n F 1 b 3 Q 7 U 2 V j d G l v b j E v d G J s V G F s b H k g K D M p L 0 F 1 d G 9 S Z W 1 v d m V k Q 2 9 s d W 1 u c z E u e 0 V s Y X N 0 U m l n a H R Z Z W x s b 3 d T c E N r L D I x f S Z x d W 9 0 O y w m c X V v d D t T Z W N 0 a W 9 u M S 9 0 Y m x U Y W x s e S A o M y k v Q X V 0 b 1 J l b W 9 2 Z W R D b 2 x 1 b W 5 z M S 5 7 R W x h c 3 R M Z W Z 0 U m V k U 3 B D a y w y M n 0 m c X V v d D s s J n F 1 b 3 Q 7 U 2 V j d G l v b j E v d G J s V G F s b H k g K D M p L 0 F 1 d G 9 S Z W 1 v d m V k Q 2 9 s d W 1 u c z E u e 0 V s Y X N 0 T G V m d E d y Z W V u U 3 B D a y w y M 3 0 m c X V v d D s s J n F 1 b 3 Q 7 U 2 V j d G l v b j E v d G J s V G F s b H k g K D M p L 0 F 1 d G 9 S Z W 1 v d m V k Q 2 9 s d W 1 u c z E u e 0 V s Y X N 0 T G V m d E 9 y Y W 5 n Z V N w Q 2 s s M j R 9 J n F 1 b 3 Q 7 L C Z x d W 9 0 O 1 N l Y 3 R p b 2 4 x L 3 R i b F R h b G x 5 I C g z K S 9 B d X R v U m V t b 3 Z l Z E N v b H V t b n M x L n t F b G F z d E x l Z n R Z Z W x s b 3 d T c E N r L D I 1 f S Z x d W 9 0 O y w m c X V v d D t T Z W N 0 a W 9 u M S 9 0 Y m x U Y W x s e S A o M y k v Q X V 0 b 1 J l b W 9 2 Z W R D b 2 x 1 b W 5 z M S 5 7 T 3 R o Z X J N Y X J r U 3 R o Z C w y N n 0 m c X V v d D s s J n F 1 b 3 Q 7 U 2 V j d G l v b j E v d G J s V G F s b H k g K D M p L 0 F 1 d G 9 S Z W 1 v d m V k Q 2 9 s d W 1 u c z E u e 0 1 h c m t U e X B l U 3 R o Z C w y N 3 0 m c X V v d D s s J n F 1 b 3 Q 7 U 2 V j d G l v b j E v d G J s V G F s b H k g K D M p L 0 F 1 d G 9 S Z W 1 v d m V k Q 2 9 s d W 1 u c z E u e 0 9 0 a G V y T W F y a 1 N w Q 2 s s M j h 9 J n F 1 b 3 Q 7 L C Z x d W 9 0 O 1 N l Y 3 R p b 2 4 x L 3 R i b F R h b G x 5 I C g z K S 9 B d X R v U m V t b 3 Z l Z E N v b H V t b n M x L n t N Y X J r V H l w Z V N w Q 2 s s M j l 9 J n F 1 b 3 Q 7 L C Z x d W 9 0 O 1 N l Y 3 R p b 2 4 x L 3 R i b F R h b G x 5 I C g z K S 9 B d X R v U m V t b 3 Z l Z E N v b H V t b n M x L n t P d G h l c k 1 h c m t G Y U N r L D M w f S Z x d W 9 0 O y w m c X V v d D t T Z W N 0 a W 9 u M S 9 0 Y m x U Y W x s e S A o M y k v Q X V 0 b 1 J l b W 9 2 Z W R D b 2 x 1 b W 5 z M S 5 7 T W F y a 1 R 5 c G V G Y U N r L D M x f S Z x d W 9 0 O y w m c X V v d D t T Z W N 0 a W 9 u M S 9 0 Y m x U Y W x s e S A o M y k v Q X V 0 b 1 J l b W 9 2 Z W R D b 2 x 1 b W 5 z M S 5 7 T 3 R o Z X J N Y X J r Q 2 9 o b y w z M n 0 m c X V v d D s s J n F 1 b 3 Q 7 U 2 V j d G l v b j E v d G J s V G F s b H k g K D M p L 0 F 1 d G 9 S Z W 1 v d m V k Q 2 9 s d W 1 u c z E u e 0 1 h c m t U e X B l Q 2 9 o b y w z M 3 0 m c X V v d D s s J n F 1 b 3 Q 7 U 2 V j d G l v b j E v d G J s V G F s b H k g K D M p L 0 F 1 d G 9 S Z W 1 v d m V k Q 2 9 s d W 1 u c z E u e 1 J l Y 2 F w Q 2 F s a W J T d G h k L D M 0 f S Z x d W 9 0 O y w m c X V v d D t T Z W N 0 a W 9 u M S 9 0 Y m x U Y W x s e S A o M y k v Q X V 0 b 1 J l b W 9 2 Z W R D b 2 x 1 b W 5 z M S 5 7 U m V j Y X B D Y W x p Y l N w Q 2 s s M z V 9 J n F 1 b 3 Q 7 L C Z x d W 9 0 O 1 N l Y 3 R p b 2 4 x L 3 R i b F R h b G x 5 I C g z K S 9 B d X R v U m V t b 3 Z l Z E N v b H V t b n M x L n t S Z W N h c E N h b G l i S G F 0 U 3 B D a y w z N n 0 m c X V v d D s s J n F 1 b 3 Q 7 U 2 V j d G l v b j E v d G J s V G F s b H k g K D M p L 0 F 1 d G 9 S Z W 1 v d m V k Q 2 9 s d W 1 u c z E u e 1 J l Y 2 F w Q 2 F s a W J X a W x k R m F D a y w z N 3 0 m c X V v d D s s J n F 1 b 3 Q 7 U 2 V j d G l v b j E v d G J s V G F s b H k g K D M p L 0 F 1 d G 9 S Z W 1 v d m V k Q 2 9 s d W 1 u c z E u e 1 J l Y 2 F w Q 2 F s a W J I Y X R G Y U N r L D M 4 f S Z x d W 9 0 O y w m c X V v d D t T Z W N 0 a W 9 u M S 9 0 Y m x U Y W x s e S A o M y k v Q X V 0 b 1 J l b W 9 2 Z W R D b 2 x 1 b W 5 z M S 5 7 U m V j Y X B D Y W x p Y k N v a G 8 s M z l 9 J n F 1 b 3 Q 7 L C Z x d W 9 0 O 1 N l Y 3 R p b 2 4 x L 3 R i b F R h b G x 5 I C g z K S 9 B d X R v U m V t b 3 Z l Z E N v b H V t b n M x L n t S Z W N h c F N v Y 2 t l e W U s N D B 9 J n F 1 b 3 Q 7 L C Z x d W 9 0 O 1 N l Y 3 R p b 2 4 x L 3 R i b F R h b G x 5 I C g z K S 9 B d X R v U m V t b 3 Z l Z E N v b H V t b n M x L n t T Y W N y a W Z p Y 2 V k V 2 l s Z F N w Q 2 s s N D F 9 J n F 1 b 3 Q 7 L C Z x d W 9 0 O 1 N l Y 3 R p b 2 4 x L 3 R i b F R h b G x 5 I C g z K S 9 B d X R v U m V t b 3 Z l Z E N v b H V t b n M x L n t T Y W N y a W Z p Y 2 V k S G F 0 U 3 B D a y w 0 M n 0 m c X V v d D s s J n F 1 b 3 Q 7 U 2 V j d G l v b j E v d G J s V G F s b H k g K D M p L 0 F 1 d G 9 S Z W 1 v d m V k Q 2 9 s d W 1 u c z E u e 1 N h Y 3 J p Z m l j Z V B 1 c n B v c 2 V T c E N r L D Q z f S Z x d W 9 0 O y w m c X V v d D t T Z W N 0 a W 9 u M S 9 0 Y m x U Y W x s e S A o M y k v Q X V 0 b 1 J l b W 9 2 Z W R D b 2 x 1 b W 5 z M S 5 7 U 2 F j c m l m a W N l Z E Z h Q 2 s s N D R 9 J n F 1 b 3 Q 7 L C Z x d W 9 0 O 1 N l Y 3 R p b 2 4 x L 3 R i b F R h b G x 5 I C g z K S 9 B d X R v U m V t b 3 Z l Z E N v b H V t b n M x L n t T Y W N y a W Z p Y 2 V Q d X J w b 3 N l R m F D a y w 0 N X 0 m c X V v d D s s J n F 1 b 3 Q 7 U 2 V j d G l v b j E v d G J s V G F s b H k g K D M p L 0 F 1 d G 9 S Z W 1 v d m V k Q 2 9 s d W 1 u c z E u e 1 N h Y 3 J p Z m l j Z W R D b 2 h v L D Q 2 f S Z x d W 9 0 O y w m c X V v d D t T Z W N 0 a W 9 u M S 9 0 Y m x U Y W x s e S A o M y k v Q X V 0 b 1 J l b W 9 2 Z W R D b 2 x 1 b W 5 z M S 5 7 U 2 F j c m l m a W N l U H V y c G 9 z Z U N v a G 8 s N D d 9 J n F 1 b 3 Q 7 L C Z x d W 9 0 O 1 N l Y 3 R p b 2 4 x L 3 R i b F R h b G x 5 I C g z K S 9 B d X R v U m V t b 3 Z l Z E N v b H V t b n M x L n t N b 3 J 0 U 3 R o Z C w 0 O H 0 m c X V v d D s s J n F 1 b 3 Q 7 U 2 V j d G l v b j E v d G J s V G F s b H k g K D M p L 0 F 1 d G 9 S Z W 1 v d m V k Q 2 9 s d W 1 u c z E u e 0 1 v c n R I Y X R T d G h k L D Q 5 f S Z x d W 9 0 O y w m c X V v d D t T Z W N 0 a W 9 u M S 9 0 Y m x U Y W x s e S A o M y k v Q X V 0 b 1 J l b W 9 2 Z W R D b 2 x 1 b W 5 z M S 5 7 T W 9 y d F d p b G R T c E N r L D U w f S Z x d W 9 0 O y w m c X V v d D t T Z W N 0 a W 9 u M S 9 0 Y m x U Y W x s e S A o M y k v Q X V 0 b 1 J l b W 9 2 Z W R D b 2 x 1 b W 5 z M S 5 7 T W 9 y d E h h d F N w Q 2 s s N T F 9 J n F 1 b 3 Q 7 L C Z x d W 9 0 O 1 N l Y 3 R p b 2 4 x L 3 R i b F R h b G x 5 I C g z K S 9 B d X R v U m V t b 3 Z l Z E N v b H V t b n M x L n t N b 3 J 0 R m F D a y w 1 M n 0 m c X V v d D s s J n F 1 b 3 Q 7 U 2 V j d G l v b j E v d G J s V G F s b H k g K D M p L 0 F 1 d G 9 S Z W 1 v d m V k Q 2 9 s d W 1 u c z E u e 0 1 v c n R I Y X R G Y U N r L D U z f S Z x d W 9 0 O y w m c X V v d D t T Z W N 0 a W 9 u M S 9 0 Y m x U Y W x s e S A o M y k v Q X V 0 b 1 J l b W 9 2 Z W R D b 2 x 1 b W 5 z M S 5 7 T W 9 y d E N v a G 8 s N T R 9 J n F 1 b 3 Q 7 L C Z x d W 9 0 O 1 N l Y 3 R p b 2 4 x L 3 R i b F R h b G x 5 I C g z K S 9 B d X R v U m V t b 3 Z l Z E N v b H V t b n M x L n t N b 3 J 0 Q W R D b 2 h v L D U 1 f S Z x d W 9 0 O y w m c X V v d D t T Z W N 0 a W 9 u M S 9 0 Y m x U Y W x s e S A o M y k v Q X V 0 b 1 J l b W 9 2 Z W R D b 2 x 1 b W 5 z M S 5 7 T W 9 y d E N X V E N v a G 8 s N T Z 9 J n F 1 b 3 Q 7 L C Z x d W 9 0 O 1 N l Y 3 R p b 2 4 x L 3 R i b F R h b G x 5 I C g z K S 9 B d X R v U m V t b 3 Z l Z E N v b H V t b n M x L n t C Y X N z L D U 3 f S Z x d W 9 0 O y w m c X V v d D t T Z W N 0 a W 9 u M S 9 0 Y m x U Y W x s e S A o M y k v Q X V 0 b 1 J l b W 9 2 Z W R D b 2 x 1 b W 5 z M S 5 7 Q m l n T X R o T S w 1 O H 0 m c X V v d D s s J n F 1 b 3 Q 7 U 2 V j d G l v b j E v d G J s V G F s b H k g K D M p L 0 F 1 d G 9 S Z W 1 v d m V k Q 2 9 s d W 1 u c z E u e 0 J s d W V n a W x s L D U 5 f S Z x d W 9 0 O y w m c X V v d D t T Z W N 0 a W 9 u M S 9 0 Y m x U Y W x s e S A o M y k v Q X V 0 b 1 J l b W 9 2 Z W R D b 2 x 1 b W 5 z M S 5 7 Q 2 F y c C w 2 M H 0 m c X V v d D s s J n F 1 b 3 Q 7 U 2 V j d G l v b j E v d G J s V G F s b H k g K D M p L 0 F 1 d G 9 S Z W 1 v d m V k Q 2 9 s d W 1 u c z E u e 0 N h d G Z p c 2 g s N j F 9 J n F 1 b 3 Q 7 L C Z x d W 9 0 O 1 N l Y 3 R p b 2 4 x L 3 R i b F R h b G x 5 I C g z K S 9 B d X R v U m V t b 3 Z l Z E N v b H V t b n M x L n t D a G l z Z W w s N j J 9 J n F 1 b 3 Q 7 L C Z x d W 9 0 O 1 N l Y 3 R p b 2 4 x L 3 R i b F R h b G x 5 I C g z K S 9 B d X R v U m V t b 3 Z l Z E N v b H V t b n M x L n t D c m F w c G l l L D Y z f S Z x d W 9 0 O y w m c X V v d D t T Z W N 0 a W 9 u M S 9 0 Y m x U Y W x s e S A o M y k v Q X V 0 b 1 J l b W 9 2 Z W R D b 2 x 1 b W 5 z M S 5 7 R G F j Z S w 2 N H 0 m c X V v d D s s J n F 1 b 3 Q 7 U 2 V j d G l v b j E v d G J s V G F s b H k g K D M p L 0 F 1 d G 9 S Z W 1 v d m V k Q 2 9 s d W 1 u c z E u e 0 V l b C w 2 N X 0 m c X V v d D s s J n F 1 b 3 Q 7 U 2 V j d G l v b j E v d G J s V G F s b H k g K D M p L 0 F 1 d G 9 S Z W 1 v d m V k Q 2 9 s d W 1 u c z E u e 0 t v a 2 F u Z W U s N j Z 9 J n F 1 b 3 Q 7 L C Z x d W 9 0 O 1 N l Y 3 R p b 2 4 x L 3 R i b F R h b G x 5 I C g z K S 9 B d X R v U m V t b 3 Z l Z E N v b H V t b n M x L n t P d G h l c i w 2 N 3 0 m c X V v d D s s J n F 1 b 3 Q 7 U 2 V j d G l v b j E v d G J s V G F s b H k g K D M p L 0 F 1 d G 9 S Z W 1 v d m V k Q 2 9 s d W 1 u c z E u e 1 B l c m N o L D Y 4 f S Z x d W 9 0 O y w m c X V v d D t T Z W N 0 a W 9 u M S 9 0 Y m x U Y W x s e S A o M y k v Q X V 0 b 1 J l b W 9 2 Z W R D b 2 x 1 b W 5 z M S 5 7 U H V t c G t p b n N l Z W Q s N j l 9 J n F 1 b 3 Q 7 L C Z x d W 9 0 O 1 N l Y 3 R p b 2 4 x L 3 R i b F R h b G x 5 I C g z K S 9 B d X R v U m V t b 3 Z l Z E N v b H V t b n M x L n t T a G l u Z X I s N z B 9 J n F 1 b 3 Q 7 L C Z x d W 9 0 O 1 N l Y 3 R p b 2 4 x L 3 R i b F R h b G x 5 I C g z K S 9 B d X R v U m V t b 3 Z l Z E N v b H V t b n M x L n t T d W N r Z X I s N z F 9 J n F 1 b 3 Q 7 L C Z x d W 9 0 O 1 N l Y 3 R p b 2 4 x L 3 R i b F R h b G x 5 I C g z K S 9 B d X R v U m V t b 3 Z l Z E N v b H V t b n M x L n t X a G l 0 Z W Z p c 2 g s N z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Y m x U Y W x s e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U Y W x s e S U y M C g z K S 9 f d G J s V G F s b H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z P X 2 3 E u k E C x k v p 5 4 l / T 6 g A A A A A C A A A A A A A Q Z g A A A A E A A C A A A A B h S K W Z M Q E H 1 p k 5 g b f D H V y V u A 5 3 J P c 7 D r R V c e z E F z L C x Q A A A A A O g A A A A A I A A C A A A A B 3 T 9 H 4 h Q m t x / l A A l k c g q h n I + 9 1 g s c 0 E w Z t y O 5 L r m r K u V A A A A B a b B 2 H 6 y h O N Y q V E W a w o E H 7 z g L P N k 2 N p z K F d q o t H U h 3 3 j a L 1 j S 2 d u T F 7 L W b V + 0 3 t U I 6 2 W o Z + v Y U c 9 T s l / F n Y Z q P 8 0 i S 7 3 p T b z m F F c x s L c m j 3 0 A A A A A / P 4 9 T u Q f a L x 4 F i r 7 j 9 w p 1 9 A 8 U B T A X 8 5 j 6 O M B a o i q D Z h Y E l U 8 D s M n 8 x 7 3 N 3 1 A R s k j R k w j 8 T S s 7 o V k G q E X c l q O Y < / D a t a M a s h u p > 
</file>

<file path=customXml/itemProps1.xml><?xml version="1.0" encoding="utf-8"?>
<ds:datastoreItem xmlns:ds="http://schemas.openxmlformats.org/officeDocument/2006/customXml" ds:itemID="{44E8941E-3651-47AA-8E62-9FF5AE1726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25</vt:i4>
      </vt:variant>
    </vt:vector>
  </HeadingPairs>
  <TitlesOfParts>
    <vt:vector size="37" baseType="lpstr">
      <vt:lpstr>tblTally</vt:lpstr>
      <vt:lpstr>tblIndividual</vt:lpstr>
      <vt:lpstr>tblCleElumTreatments</vt:lpstr>
      <vt:lpstr>tblScale</vt:lpstr>
      <vt:lpstr>ModelParameters</vt:lpstr>
      <vt:lpstr>HatSpCkByRW_Old</vt:lpstr>
      <vt:lpstr>HatSpCkByRW</vt:lpstr>
      <vt:lpstr>Yearling Chinook</vt:lpstr>
      <vt:lpstr>Subyearling Chinook</vt:lpstr>
      <vt:lpstr>Steelhead</vt:lpstr>
      <vt:lpstr>Coho</vt:lpstr>
      <vt:lpstr>Sockeye</vt:lpstr>
      <vt:lpstr>B020_</vt:lpstr>
      <vt:lpstr>B120_</vt:lpstr>
      <vt:lpstr>B220_</vt:lpstr>
      <vt:lpstr>ModelParameters!CH0Logit</vt:lpstr>
      <vt:lpstr>ModelParameters!CH1Logit</vt:lpstr>
      <vt:lpstr>ModelParameters!CH1offset</vt:lpstr>
      <vt:lpstr>CSurvB011</vt:lpstr>
      <vt:lpstr>CSurvB111</vt:lpstr>
      <vt:lpstr>CSurvB211</vt:lpstr>
      <vt:lpstr>ModelParameters!DiversionSlope</vt:lpstr>
      <vt:lpstr>ENTRMax20</vt:lpstr>
      <vt:lpstr>ModelParameters!FlowSlope</vt:lpstr>
      <vt:lpstr>ModelParameters!Intercept</vt:lpstr>
      <vt:lpstr>ModelParameters!MeanDiversion</vt:lpstr>
      <vt:lpstr>ModelParameters!MeanFlow</vt:lpstr>
      <vt:lpstr>MortHeadgateSpCk</vt:lpstr>
      <vt:lpstr>MortHeadgateSuCk</vt:lpstr>
      <vt:lpstr>OrdinalDate</vt:lpstr>
      <vt:lpstr>PDDMax20</vt:lpstr>
      <vt:lpstr>ModelParameters!SDDiversion</vt:lpstr>
      <vt:lpstr>ModelParameters!SDFlow</vt:lpstr>
      <vt:lpstr>ModelParameters!STHLogit</vt:lpstr>
      <vt:lpstr>ModelParameters!STHoffset</vt:lpstr>
      <vt:lpstr>SurvHeadgateSpCk</vt:lpstr>
      <vt:lpstr>SurvHeadgateSuCk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dcterms:created xsi:type="dcterms:W3CDTF">2023-12-06T22:11:35Z</dcterms:created>
  <dcterms:modified xsi:type="dcterms:W3CDTF">2026-03-21T21:48:07Z</dcterms:modified>
</cp:coreProperties>
</file>